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ya\Desktop\tanya\IAQS\CM1 research\To be sent\"/>
    </mc:Choice>
  </mc:AlternateContent>
  <xr:revisionPtr revIDLastSave="0" documentId="13_ncr:1_{A1C0651E-61C3-4B25-99C2-C5302D20F35D}" xr6:coauthVersionLast="45" xr6:coauthVersionMax="45" xr10:uidLastSave="{00000000-0000-0000-0000-000000000000}"/>
  <bookViews>
    <workbookView xWindow="-120" yWindow="-120" windowWidth="20730" windowHeight="11160" firstSheet="5" activeTab="6" xr2:uid="{A394E66A-2B1B-44BF-8E10-440C1EEF15B9}"/>
  </bookViews>
  <sheets>
    <sheet name="Question 1" sheetId="1" r:id="rId1"/>
    <sheet name="Question 2" sheetId="2" r:id="rId2"/>
    <sheet name="Question 3" sheetId="3" r:id="rId3"/>
    <sheet name="Question 4" sheetId="4" r:id="rId4"/>
    <sheet name="Question 5" sheetId="6" r:id="rId5"/>
    <sheet name="Question 6" sheetId="7" r:id="rId6"/>
    <sheet name="Question 7" sheetId="8" r:id="rId7"/>
  </sheets>
  <definedNames>
    <definedName name="i">'Question 4'!#REF!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8" l="1"/>
  <c r="B20" i="8"/>
  <c r="D20" i="8" s="1"/>
  <c r="C20" i="8"/>
  <c r="B21" i="8"/>
  <c r="D21" i="8" s="1"/>
  <c r="C21" i="8"/>
  <c r="G26" i="8"/>
  <c r="H21" i="8"/>
  <c r="G21" i="8"/>
  <c r="I21" i="8" s="1"/>
  <c r="H20" i="8"/>
  <c r="G20" i="8"/>
  <c r="H19" i="8"/>
  <c r="G19" i="8"/>
  <c r="I19" i="8" s="1"/>
  <c r="H18" i="8"/>
  <c r="G18" i="8"/>
  <c r="I18" i="8" s="1"/>
  <c r="H17" i="8"/>
  <c r="G17" i="8"/>
  <c r="H16" i="8"/>
  <c r="G16" i="8"/>
  <c r="I16" i="8" s="1"/>
  <c r="H15" i="8"/>
  <c r="G15" i="8"/>
  <c r="H14" i="8"/>
  <c r="G14" i="8"/>
  <c r="H13" i="8"/>
  <c r="G13" i="8"/>
  <c r="H12" i="8"/>
  <c r="G12" i="8"/>
  <c r="B27" i="8"/>
  <c r="B29" i="8" s="1"/>
  <c r="B30" i="8" s="1"/>
  <c r="B26" i="8"/>
  <c r="C19" i="8"/>
  <c r="D19" i="8" s="1"/>
  <c r="B19" i="8"/>
  <c r="C18" i="8"/>
  <c r="B18" i="8"/>
  <c r="D18" i="8" s="1"/>
  <c r="C17" i="8"/>
  <c r="B17" i="8"/>
  <c r="D17" i="8" s="1"/>
  <c r="C16" i="8"/>
  <c r="B16" i="8"/>
  <c r="D16" i="8" s="1"/>
  <c r="C15" i="8"/>
  <c r="B15" i="8"/>
  <c r="C14" i="8"/>
  <c r="B14" i="8"/>
  <c r="D14" i="8" s="1"/>
  <c r="C13" i="8"/>
  <c r="B13" i="8"/>
  <c r="D13" i="8" s="1"/>
  <c r="C12" i="8"/>
  <c r="D12" i="8" s="1"/>
  <c r="B12" i="8"/>
  <c r="G32" i="7"/>
  <c r="B32" i="7"/>
  <c r="B31" i="7"/>
  <c r="G31" i="7"/>
  <c r="G13" i="7"/>
  <c r="G14" i="7"/>
  <c r="G15" i="7"/>
  <c r="G16" i="7"/>
  <c r="G17" i="7"/>
  <c r="G18" i="7"/>
  <c r="G19" i="7"/>
  <c r="G20" i="7"/>
  <c r="G21" i="7"/>
  <c r="G22" i="7"/>
  <c r="I22" i="7" s="1"/>
  <c r="G23" i="7"/>
  <c r="G24" i="7"/>
  <c r="G25" i="7"/>
  <c r="G26" i="7"/>
  <c r="I26" i="7" s="1"/>
  <c r="G12" i="7"/>
  <c r="B12" i="7"/>
  <c r="B26" i="7"/>
  <c r="B13" i="7"/>
  <c r="B14" i="7"/>
  <c r="B15" i="7"/>
  <c r="B16" i="7"/>
  <c r="B17" i="7"/>
  <c r="B18" i="7"/>
  <c r="B19" i="7"/>
  <c r="B20" i="7"/>
  <c r="B21" i="7"/>
  <c r="D21" i="7" s="1"/>
  <c r="B22" i="7"/>
  <c r="B23" i="7"/>
  <c r="D23" i="7" s="1"/>
  <c r="B24" i="7"/>
  <c r="B25" i="7"/>
  <c r="H20" i="7"/>
  <c r="I20" i="7" s="1"/>
  <c r="H21" i="7"/>
  <c r="I21" i="7" s="1"/>
  <c r="H22" i="7"/>
  <c r="H23" i="7"/>
  <c r="H24" i="7"/>
  <c r="H25" i="7"/>
  <c r="I25" i="7" s="1"/>
  <c r="H26" i="7"/>
  <c r="C20" i="7"/>
  <c r="C21" i="7"/>
  <c r="C22" i="7"/>
  <c r="C23" i="7"/>
  <c r="C24" i="7"/>
  <c r="D25" i="7"/>
  <c r="C25" i="7"/>
  <c r="C26" i="7"/>
  <c r="H19" i="7"/>
  <c r="I19" i="7"/>
  <c r="C19" i="7"/>
  <c r="H18" i="7"/>
  <c r="C18" i="7"/>
  <c r="H17" i="7"/>
  <c r="C17" i="7"/>
  <c r="H16" i="7"/>
  <c r="C16" i="7"/>
  <c r="H15" i="7"/>
  <c r="C15" i="7"/>
  <c r="H14" i="7"/>
  <c r="C14" i="7"/>
  <c r="H13" i="7"/>
  <c r="C13" i="7"/>
  <c r="H12" i="7"/>
  <c r="C12" i="7"/>
  <c r="G29" i="6"/>
  <c r="G13" i="6"/>
  <c r="G14" i="6"/>
  <c r="G15" i="6"/>
  <c r="G16" i="6"/>
  <c r="G17" i="6"/>
  <c r="G18" i="6"/>
  <c r="I18" i="6" s="1"/>
  <c r="G19" i="6"/>
  <c r="G12" i="6"/>
  <c r="G25" i="6"/>
  <c r="G27" i="6" s="1"/>
  <c r="G28" i="6" s="1"/>
  <c r="G24" i="6"/>
  <c r="H19" i="6"/>
  <c r="I19" i="6" s="1"/>
  <c r="H18" i="6"/>
  <c r="H17" i="6"/>
  <c r="I17" i="6"/>
  <c r="I16" i="6"/>
  <c r="H16" i="6"/>
  <c r="H15" i="6"/>
  <c r="I15" i="6" s="1"/>
  <c r="H14" i="6"/>
  <c r="I14" i="6"/>
  <c r="H13" i="6"/>
  <c r="I13" i="6"/>
  <c r="I12" i="6"/>
  <c r="H12" i="6"/>
  <c r="B28" i="6"/>
  <c r="B27" i="6"/>
  <c r="B25" i="6"/>
  <c r="B24" i="6"/>
  <c r="D20" i="6"/>
  <c r="D13" i="6"/>
  <c r="D14" i="6"/>
  <c r="D15" i="6"/>
  <c r="D16" i="6"/>
  <c r="D17" i="6"/>
  <c r="D18" i="6"/>
  <c r="D19" i="6"/>
  <c r="D12" i="6"/>
  <c r="C13" i="6"/>
  <c r="C14" i="6"/>
  <c r="C15" i="6"/>
  <c r="C16" i="6"/>
  <c r="C17" i="6"/>
  <c r="C18" i="6"/>
  <c r="C19" i="6"/>
  <c r="C12" i="6"/>
  <c r="B13" i="6"/>
  <c r="B14" i="6"/>
  <c r="B15" i="6"/>
  <c r="B16" i="6"/>
  <c r="B17" i="6"/>
  <c r="B18" i="6"/>
  <c r="B19" i="6"/>
  <c r="B12" i="6"/>
  <c r="G27" i="8" l="1"/>
  <c r="I15" i="8"/>
  <c r="D15" i="8"/>
  <c r="D22" i="8" s="1"/>
  <c r="I14" i="8"/>
  <c r="I13" i="8"/>
  <c r="I17" i="8"/>
  <c r="I20" i="8"/>
  <c r="I12" i="8"/>
  <c r="I22" i="8" s="1"/>
  <c r="D26" i="7"/>
  <c r="D19" i="7"/>
  <c r="D15" i="7"/>
  <c r="I16" i="7"/>
  <c r="D22" i="7"/>
  <c r="I12" i="7"/>
  <c r="I23" i="7"/>
  <c r="I15" i="7"/>
  <c r="D24" i="7"/>
  <c r="I18" i="7"/>
  <c r="I24" i="7"/>
  <c r="D14" i="7"/>
  <c r="D16" i="7"/>
  <c r="D20" i="7"/>
  <c r="I14" i="7"/>
  <c r="D18" i="7"/>
  <c r="D12" i="7"/>
  <c r="D13" i="7"/>
  <c r="I17" i="7"/>
  <c r="I13" i="7"/>
  <c r="I27" i="7" s="1"/>
  <c r="D17" i="7"/>
  <c r="I20" i="6"/>
  <c r="B29" i="6"/>
  <c r="D27" i="7" l="1"/>
  <c r="C28" i="4" l="1"/>
  <c r="C7" i="4"/>
  <c r="C29" i="4"/>
  <c r="D29" i="4" s="1"/>
  <c r="C30" i="4"/>
  <c r="D30" i="4" s="1"/>
  <c r="C31" i="4"/>
  <c r="D31" i="4" s="1"/>
  <c r="C32" i="4"/>
  <c r="D32" i="4" s="1"/>
  <c r="C33" i="4"/>
  <c r="D33" i="4" s="1"/>
  <c r="C34" i="4"/>
  <c r="D34" i="4" s="1"/>
  <c r="C35" i="4"/>
  <c r="D35" i="4" s="1"/>
  <c r="C36" i="4"/>
  <c r="D36" i="4" s="1"/>
  <c r="C37" i="4"/>
  <c r="D37" i="4" s="1"/>
  <c r="D28" i="4"/>
  <c r="C8" i="4"/>
  <c r="D8" i="4" s="1"/>
  <c r="C9" i="4"/>
  <c r="D9" i="4" s="1"/>
  <c r="C10" i="4"/>
  <c r="D10" i="4" s="1"/>
  <c r="C11" i="4"/>
  <c r="D11" i="4" s="1"/>
  <c r="C12" i="4"/>
  <c r="D12" i="4" s="1"/>
  <c r="C13" i="4"/>
  <c r="D13" i="4" s="1"/>
  <c r="C14" i="4"/>
  <c r="D14" i="4" s="1"/>
  <c r="C15" i="4"/>
  <c r="D15" i="4" s="1"/>
  <c r="C16" i="4"/>
  <c r="D16" i="4" s="1"/>
  <c r="C17" i="4"/>
  <c r="D17" i="4" s="1"/>
  <c r="C18" i="4"/>
  <c r="D18" i="4" s="1"/>
  <c r="C19" i="4"/>
  <c r="D19" i="4" s="1"/>
  <c r="C20" i="4"/>
  <c r="D20" i="4" s="1"/>
  <c r="C21" i="4"/>
  <c r="D21" i="4" s="1"/>
  <c r="C22" i="4"/>
  <c r="D22" i="4" s="1"/>
  <c r="D7" i="4"/>
  <c r="D24" i="4" l="1"/>
  <c r="D39" i="4"/>
  <c r="G3" i="4" l="1"/>
  <c r="D12" i="3" l="1"/>
  <c r="D13" i="3"/>
  <c r="D14" i="3"/>
  <c r="D15" i="3"/>
  <c r="D16" i="3"/>
  <c r="D17" i="3"/>
  <c r="D11" i="3"/>
  <c r="C12" i="3"/>
  <c r="C13" i="3"/>
  <c r="C14" i="3"/>
  <c r="C15" i="3"/>
  <c r="C16" i="3"/>
  <c r="C17" i="3"/>
  <c r="C11" i="3"/>
  <c r="B4" i="3"/>
  <c r="B17" i="3" s="1"/>
  <c r="D11" i="2"/>
  <c r="D12" i="2"/>
  <c r="D13" i="2"/>
  <c r="D14" i="2"/>
  <c r="D15" i="2"/>
  <c r="D16" i="2"/>
  <c r="D10" i="2"/>
  <c r="C11" i="2"/>
  <c r="C12" i="2"/>
  <c r="C13" i="2"/>
  <c r="C14" i="2"/>
  <c r="C15" i="2"/>
  <c r="C16" i="2"/>
  <c r="C10" i="2"/>
  <c r="B12" i="2"/>
  <c r="B13" i="2"/>
  <c r="B14" i="2"/>
  <c r="B15" i="2"/>
  <c r="B16" i="2"/>
  <c r="B11" i="2"/>
  <c r="B10" i="2"/>
  <c r="B7" i="2"/>
  <c r="B6" i="2"/>
  <c r="B5" i="2"/>
  <c r="B4" i="2"/>
  <c r="F24" i="1"/>
  <c r="F25" i="1"/>
  <c r="F19" i="1"/>
  <c r="F20" i="1"/>
  <c r="F21" i="1"/>
  <c r="F22" i="1"/>
  <c r="E8" i="1"/>
  <c r="E9" i="1"/>
  <c r="F9" i="1" s="1"/>
  <c r="E10" i="1"/>
  <c r="E11" i="1"/>
  <c r="F11" i="1" s="1"/>
  <c r="E12" i="1"/>
  <c r="E13" i="1"/>
  <c r="F13" i="1" s="1"/>
  <c r="E14" i="1"/>
  <c r="E15" i="1"/>
  <c r="F15" i="1" s="1"/>
  <c r="E16" i="1"/>
  <c r="E17" i="1"/>
  <c r="F17" i="1" s="1"/>
  <c r="E18" i="1"/>
  <c r="E19" i="1"/>
  <c r="E20" i="1"/>
  <c r="E21" i="1"/>
  <c r="E22" i="1"/>
  <c r="E7" i="1"/>
  <c r="F7" i="1" s="1"/>
  <c r="D22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7" i="1"/>
  <c r="B4" i="1"/>
  <c r="F18" i="1"/>
  <c r="F16" i="1"/>
  <c r="F14" i="1"/>
  <c r="F12" i="1"/>
  <c r="F10" i="1"/>
  <c r="F8" i="1"/>
  <c r="B8" i="3" l="1"/>
  <c r="B14" i="3"/>
  <c r="B15" i="3"/>
  <c r="B11" i="3"/>
  <c r="B12" i="3"/>
  <c r="B16" i="3"/>
  <c r="B5" i="3"/>
  <c r="B6" i="3" s="1"/>
  <c r="B7" i="3" s="1"/>
  <c r="B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tanya mehta</author>
  </authors>
  <commentList>
    <comment ref="G3" authorId="0" shapeId="0" xr:uid="{9E3F1FA5-72F0-4A97-A6F0-4D4289CCB921}">
      <text>
        <r>
          <rPr>
            <sz val="9"/>
            <color indexed="81"/>
            <rFont val="Tahoma"/>
            <charset val="1"/>
          </rPr>
          <t xml:space="preserve">The accumulated value has to be equal to the present value. We can assume that the interest rate is 4%. Calculate the values. Then use the Goalseek function where we keep the varying cell as B3 and the value to achieve as 0.
</t>
        </r>
      </text>
    </comment>
  </commentList>
</comments>
</file>

<file path=xl/sharedStrings.xml><?xml version="1.0" encoding="utf-8"?>
<sst xmlns="http://schemas.openxmlformats.org/spreadsheetml/2006/main" count="142" uniqueCount="42">
  <si>
    <t>Accumulated Value</t>
  </si>
  <si>
    <t>Interest rate</t>
  </si>
  <si>
    <t>Time</t>
  </si>
  <si>
    <t>Payment</t>
  </si>
  <si>
    <t>Acc factor</t>
  </si>
  <si>
    <t>Accumulation</t>
  </si>
  <si>
    <t>Total accumulated value</t>
  </si>
  <si>
    <t>PV factor</t>
  </si>
  <si>
    <t>Present value</t>
  </si>
  <si>
    <t>v</t>
  </si>
  <si>
    <t>Total present value</t>
  </si>
  <si>
    <t>Present Value</t>
  </si>
  <si>
    <t>v^10</t>
  </si>
  <si>
    <t>1-v^10</t>
  </si>
  <si>
    <t>delta</t>
  </si>
  <si>
    <t>p</t>
  </si>
  <si>
    <t>i(p)</t>
  </si>
  <si>
    <t>pthly payments</t>
  </si>
  <si>
    <t>conts payment</t>
  </si>
  <si>
    <t>Discount</t>
  </si>
  <si>
    <t>Interest Rate</t>
  </si>
  <si>
    <t>Annuity in arrears:</t>
  </si>
  <si>
    <t>AV</t>
  </si>
  <si>
    <t>Total Accumulated value</t>
  </si>
  <si>
    <t>Annuity in advance</t>
  </si>
  <si>
    <t>Disc factor</t>
  </si>
  <si>
    <t>PV</t>
  </si>
  <si>
    <t>Total Present Value</t>
  </si>
  <si>
    <t>Simple Increasing Annuity</t>
  </si>
  <si>
    <t>i</t>
  </si>
  <si>
    <t>first payment</t>
  </si>
  <si>
    <t>increase</t>
  </si>
  <si>
    <t>number of payments</t>
  </si>
  <si>
    <t>(a)</t>
  </si>
  <si>
    <t>Cashflow approach:</t>
  </si>
  <si>
    <t>Discount factor</t>
  </si>
  <si>
    <t>Total PV</t>
  </si>
  <si>
    <t>Formula approach:</t>
  </si>
  <si>
    <t>d</t>
  </si>
  <si>
    <t>a(due)8</t>
  </si>
  <si>
    <t>(Ia)due8</t>
  </si>
  <si>
    <t>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</si>
</sst>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5" formatCode="0.000%"/>
    <numFmt numFmtId="167" formatCode="0.000"/>
    <numFmt numFmtId="168" formatCode="0.0000"/>
    <numFmt numFmtId="169" formatCode="0.00000"/>
    <numFmt numFmtId="171" formatCode="0.000000"/>
    <numFmt numFmtId="172" formatCode="&quot;£&quot;#,##0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2" fontId="0" fillId="0" borderId="0" xfId="0" applyNumberFormat="1"/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1" fontId="0" fillId="0" borderId="0" xfId="0" applyNumberFormat="1"/>
    <xf numFmtId="0" fontId="0" fillId="0" borderId="1" xfId="0" applyBorder="1"/>
    <xf numFmtId="17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'Question 2'!$C$9</c:f>
              <c:strCache>
                <c:ptCount val="1"/>
                <c:pt idx="0">
                  <c:v>pthly payments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Lit>
              <c:formatCode>General</c:formatCode>
              <c:ptCount val="6"/>
              <c:pt idx="0">
                <c:v>5</c:v>
              </c:pt>
              <c:pt idx="1">
                <c:v>10</c:v>
              </c:pt>
              <c:pt idx="2">
                <c:v>15</c:v>
              </c:pt>
              <c:pt idx="3">
                <c:v>20</c:v>
              </c:pt>
              <c:pt idx="4">
                <c:v>25</c:v>
              </c:pt>
              <c:pt idx="5">
                <c:v>30</c:v>
              </c:pt>
            </c:numLit>
          </c:cat>
          <c:val>
            <c:numRef>
              <c:f>'Question 2'!$C$10:$C$16</c:f>
              <c:numCache>
                <c:formatCode>0.000</c:formatCode>
                <c:ptCount val="7"/>
                <c:pt idx="0">
                  <c:v>3244.358311742018</c:v>
                </c:pt>
                <c:pt idx="1">
                  <c:v>3276.4837899369477</c:v>
                </c:pt>
                <c:pt idx="2">
                  <c:v>3287.239407981353</c:v>
                </c:pt>
                <c:pt idx="3">
                  <c:v>3292.6260533536456</c:v>
                </c:pt>
                <c:pt idx="4">
                  <c:v>3298.0185896888902</c:v>
                </c:pt>
                <c:pt idx="5">
                  <c:v>3303.4170170186208</c:v>
                </c:pt>
                <c:pt idx="6">
                  <c:v>3306.1184398128971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7B-4C6A-9964-307740C9B0D0}"/>
            </c:ext>
          </c:extLst>
        </c:ser>
        <c:ser>
          <c:idx val="1"/>
          <c:order val="1"/>
          <c:tx>
            <c:strRef>
              <c:f>'Question 2'!$D$9</c:f>
              <c:strCache>
                <c:ptCount val="1"/>
                <c:pt idx="0">
                  <c:v>conts payment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Lit>
              <c:formatCode>General</c:formatCode>
              <c:ptCount val="6"/>
              <c:pt idx="0">
                <c:v>5</c:v>
              </c:pt>
              <c:pt idx="1">
                <c:v>10</c:v>
              </c:pt>
              <c:pt idx="2">
                <c:v>15</c:v>
              </c:pt>
              <c:pt idx="3">
                <c:v>20</c:v>
              </c:pt>
              <c:pt idx="4">
                <c:v>25</c:v>
              </c:pt>
              <c:pt idx="5">
                <c:v>30</c:v>
              </c:pt>
            </c:numLit>
          </c:cat>
          <c:val>
            <c:numRef>
              <c:f>'Question 2'!$D$10:$D$16</c:f>
              <c:numCache>
                <c:formatCode>General</c:formatCode>
                <c:ptCount val="7"/>
                <c:pt idx="0">
                  <c:v>3308.8213353617562</c:v>
                </c:pt>
                <c:pt idx="1">
                  <c:v>3308.8213353617562</c:v>
                </c:pt>
                <c:pt idx="2">
                  <c:v>3308.8213353617562</c:v>
                </c:pt>
                <c:pt idx="3">
                  <c:v>3308.8213353617562</c:v>
                </c:pt>
                <c:pt idx="4">
                  <c:v>3308.8213353617562</c:v>
                </c:pt>
                <c:pt idx="5">
                  <c:v>3308.8213353617562</c:v>
                </c:pt>
                <c:pt idx="6">
                  <c:v>3308.8213353617562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7B-4C6A-9964-307740C9B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1579520"/>
        <c:axId val="1231578688"/>
      </c:lineChart>
      <c:catAx>
        <c:axId val="1231579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</a:t>
                </a:r>
              </a:p>
            </c:rich>
          </c:tx>
          <c:layout>
            <c:manualLayout>
              <c:xMode val="edge"/>
              <c:yMode val="edge"/>
              <c:x val="0.54442935258092751"/>
              <c:y val="0.80981408573928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578688"/>
        <c:crosses val="autoZero"/>
        <c:auto val="1"/>
        <c:lblAlgn val="ctr"/>
        <c:lblOffset val="100"/>
        <c:noMultiLvlLbl val="0"/>
      </c:catAx>
      <c:valAx>
        <c:axId val="123157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Present Value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285756051326917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157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Lit>
              <c:formatCode>General</c:formatCode>
              <c:ptCount val="6"/>
              <c:pt idx="0">
                <c:v>5</c:v>
              </c:pt>
              <c:pt idx="1">
                <c:v>10</c:v>
              </c:pt>
              <c:pt idx="2">
                <c:v>15</c:v>
              </c:pt>
              <c:pt idx="3">
                <c:v>20</c:v>
              </c:pt>
              <c:pt idx="4">
                <c:v>25</c:v>
              </c:pt>
              <c:pt idx="5">
                <c:v>30</c:v>
              </c:pt>
            </c:numLit>
          </c:cat>
          <c:val>
            <c:numRef>
              <c:f>'Question 3'!$C$11:$C$17</c:f>
              <c:numCache>
                <c:formatCode>0.000</c:formatCode>
                <c:ptCount val="7"/>
                <c:pt idx="0">
                  <c:v>9529.9976930885059</c:v>
                </c:pt>
                <c:pt idx="1">
                  <c:v>9653.7845108094189</c:v>
                </c:pt>
                <c:pt idx="2">
                  <c:v>9695.2849775207269</c:v>
                </c:pt>
                <c:pt idx="3">
                  <c:v>9716.0798753372728</c:v>
                </c:pt>
                <c:pt idx="4">
                  <c:v>9736.9045500050343</c:v>
                </c:pt>
                <c:pt idx="5">
                  <c:v>9757.7590017960065</c:v>
                </c:pt>
                <c:pt idx="6">
                  <c:v>9768.1973941676861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C9-48AE-A495-82E6F05CB32D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Lit>
              <c:formatCode>General</c:formatCode>
              <c:ptCount val="6"/>
              <c:pt idx="0">
                <c:v>5</c:v>
              </c:pt>
              <c:pt idx="1">
                <c:v>10</c:v>
              </c:pt>
              <c:pt idx="2">
                <c:v>15</c:v>
              </c:pt>
              <c:pt idx="3">
                <c:v>20</c:v>
              </c:pt>
              <c:pt idx="4">
                <c:v>25</c:v>
              </c:pt>
              <c:pt idx="5">
                <c:v>30</c:v>
              </c:pt>
            </c:numLit>
          </c:cat>
          <c:val>
            <c:numRef>
              <c:f>'Question 3'!$D$11:$D$17</c:f>
              <c:numCache>
                <c:formatCode>General</c:formatCode>
                <c:ptCount val="7"/>
                <c:pt idx="0">
                  <c:v>9778.6432308735748</c:v>
                </c:pt>
                <c:pt idx="1">
                  <c:v>9778.6432308735748</c:v>
                </c:pt>
                <c:pt idx="2">
                  <c:v>9778.6432308735748</c:v>
                </c:pt>
                <c:pt idx="3">
                  <c:v>9778.6432308735748</c:v>
                </c:pt>
                <c:pt idx="4">
                  <c:v>9778.6432308735748</c:v>
                </c:pt>
                <c:pt idx="5">
                  <c:v>9778.6432308735748</c:v>
                </c:pt>
                <c:pt idx="6">
                  <c:v>9778.6432308735748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C9-48AE-A495-82E6F05CB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170272"/>
        <c:axId val="1147189824"/>
      </c:lineChart>
      <c:catAx>
        <c:axId val="1147170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</a:t>
                </a:r>
              </a:p>
            </c:rich>
          </c:tx>
          <c:layout>
            <c:manualLayout>
              <c:xMode val="edge"/>
              <c:yMode val="edge"/>
              <c:x val="0.52220713035870514"/>
              <c:y val="0.786665937591134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189824"/>
        <c:crosses val="autoZero"/>
        <c:auto val="1"/>
        <c:lblAlgn val="ctr"/>
        <c:lblOffset val="100"/>
        <c:noMultiLvlLbl val="0"/>
      </c:catAx>
      <c:valAx>
        <c:axId val="1147189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Present Value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8112642169728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17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3</xdr:row>
      <xdr:rowOff>180974</xdr:rowOff>
    </xdr:from>
    <xdr:to>
      <xdr:col>14</xdr:col>
      <xdr:colOff>9524</xdr:colOff>
      <xdr:row>19</xdr:row>
      <xdr:rowOff>190499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D93B11-80B4-4068-A232-022AA5816B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5</xdr:row>
      <xdr:rowOff>190499</xdr:rowOff>
    </xdr:from>
    <xdr:to>
      <xdr:col>14</xdr:col>
      <xdr:colOff>9525</xdr:colOff>
      <xdr:row>21</xdr:row>
      <xdr:rowOff>9524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4E2595-E791-4699-B59E-F388A08664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1085A-D9E8-4D78-A502-722D76CB1A8B}">
  <dimension ref="A1:F25"/>
  <sheetViews>
    <sheetView workbookViewId="0">
      <selection activeCell="J21" sqref="J21"/>
    </sheetView>
  </sheetViews>
  <sheetFormatPr defaultRowHeight="15" x14ac:dyDescent="0.25"/>
  <sheetData>
    <row r="1" spans="1:6" x14ac:dyDescent="0.25">
      <c r="A1" t="s">
        <v>0</v>
      </c>
    </row>
    <row r="3" spans="1:6" x14ac:dyDescent="0.25">
      <c r="A3" t="s">
        <v>1</v>
      </c>
      <c r="B3" s="1">
        <v>5.5E-2</v>
      </c>
      <c r="C3" s="1"/>
      <c r="D3" s="1"/>
    </row>
    <row r="4" spans="1:6" x14ac:dyDescent="0.25">
      <c r="A4" t="s">
        <v>9</v>
      </c>
      <c r="B4" s="6">
        <f>(1+B3)^-1</f>
        <v>0.94786729857819907</v>
      </c>
      <c r="C4" s="1"/>
      <c r="D4" s="1"/>
    </row>
    <row r="6" spans="1:6" x14ac:dyDescent="0.25">
      <c r="A6" t="s">
        <v>2</v>
      </c>
      <c r="B6" t="s">
        <v>3</v>
      </c>
      <c r="C6" t="s">
        <v>7</v>
      </c>
      <c r="D6" t="s">
        <v>8</v>
      </c>
      <c r="E6" t="s">
        <v>4</v>
      </c>
      <c r="F6" t="s">
        <v>5</v>
      </c>
    </row>
    <row r="7" spans="1:6" x14ac:dyDescent="0.25">
      <c r="A7">
        <v>0</v>
      </c>
      <c r="B7" s="2">
        <v>2300</v>
      </c>
      <c r="C7" s="2">
        <f>$B$4^A7</f>
        <v>1</v>
      </c>
      <c r="D7" s="2">
        <f>B7*C7</f>
        <v>2300</v>
      </c>
      <c r="E7">
        <f>(1+$B$3)^(15-A7)</f>
        <v>2.2324764922379496</v>
      </c>
      <c r="F7">
        <f>B7*E7</f>
        <v>5134.6959321472841</v>
      </c>
    </row>
    <row r="8" spans="1:6" x14ac:dyDescent="0.25">
      <c r="A8">
        <v>1</v>
      </c>
      <c r="B8" s="2">
        <v>2300</v>
      </c>
      <c r="C8" s="2">
        <f t="shared" ref="C8:C22" si="0">$B$4^A8</f>
        <v>0.94786729857819907</v>
      </c>
      <c r="D8" s="2">
        <f t="shared" ref="D8:D21" si="1">B8*C8</f>
        <v>2180.0947867298578</v>
      </c>
      <c r="E8">
        <f t="shared" ref="E8:E22" si="2">(1+$B$3)^(15-A8)</f>
        <v>2.1160914618369193</v>
      </c>
      <c r="F8">
        <f t="shared" ref="F8:F22" si="3">B8*E8</f>
        <v>4867.0103622249144</v>
      </c>
    </row>
    <row r="9" spans="1:6" x14ac:dyDescent="0.25">
      <c r="A9">
        <v>2</v>
      </c>
      <c r="B9" s="2">
        <v>2300</v>
      </c>
      <c r="C9" s="2">
        <f t="shared" si="0"/>
        <v>0.89845241571393275</v>
      </c>
      <c r="D9" s="2">
        <f t="shared" si="1"/>
        <v>2066.4405561420454</v>
      </c>
      <c r="E9">
        <f t="shared" si="2"/>
        <v>2.0057738974757529</v>
      </c>
      <c r="F9">
        <f t="shared" si="3"/>
        <v>4613.279964194232</v>
      </c>
    </row>
    <row r="10" spans="1:6" x14ac:dyDescent="0.25">
      <c r="A10">
        <v>3</v>
      </c>
      <c r="B10" s="2">
        <v>2300</v>
      </c>
      <c r="C10" s="2">
        <f t="shared" si="0"/>
        <v>0.85161366418382256</v>
      </c>
      <c r="D10" s="2">
        <f t="shared" si="1"/>
        <v>1958.7114276227919</v>
      </c>
      <c r="E10">
        <f t="shared" si="2"/>
        <v>1.9012074857590076</v>
      </c>
      <c r="F10">
        <f t="shared" si="3"/>
        <v>4372.7772172457171</v>
      </c>
    </row>
    <row r="11" spans="1:6" x14ac:dyDescent="0.25">
      <c r="A11">
        <v>4</v>
      </c>
      <c r="B11" s="2">
        <v>2300</v>
      </c>
      <c r="C11" s="2">
        <f t="shared" si="0"/>
        <v>0.80721674330220139</v>
      </c>
      <c r="D11" s="2">
        <f t="shared" si="1"/>
        <v>1856.5985095950632</v>
      </c>
      <c r="E11">
        <f t="shared" si="2"/>
        <v>1.8020924035630403</v>
      </c>
      <c r="F11">
        <f t="shared" si="3"/>
        <v>4144.8125281949924</v>
      </c>
    </row>
    <row r="12" spans="1:6" x14ac:dyDescent="0.25">
      <c r="A12">
        <v>5</v>
      </c>
      <c r="B12" s="2">
        <v>2300</v>
      </c>
      <c r="C12" s="2">
        <f t="shared" si="0"/>
        <v>0.76513435384094919</v>
      </c>
      <c r="D12" s="2">
        <f t="shared" si="1"/>
        <v>1759.8090138341831</v>
      </c>
      <c r="E12">
        <f t="shared" si="2"/>
        <v>1.708144458353593</v>
      </c>
      <c r="F12">
        <f t="shared" si="3"/>
        <v>3928.7322542132638</v>
      </c>
    </row>
    <row r="13" spans="1:6" x14ac:dyDescent="0.25">
      <c r="A13">
        <v>6</v>
      </c>
      <c r="B13" s="2">
        <v>2300</v>
      </c>
      <c r="C13" s="2">
        <f t="shared" si="0"/>
        <v>0.72524583302459633</v>
      </c>
      <c r="D13" s="2">
        <f t="shared" si="1"/>
        <v>1668.0654159565715</v>
      </c>
      <c r="E13">
        <f t="shared" si="2"/>
        <v>1.6190942733209412</v>
      </c>
      <c r="F13">
        <f t="shared" si="3"/>
        <v>3723.916828638165</v>
      </c>
    </row>
    <row r="14" spans="1:6" x14ac:dyDescent="0.25">
      <c r="A14">
        <v>7</v>
      </c>
      <c r="B14" s="2">
        <v>2300</v>
      </c>
      <c r="C14" s="2">
        <f t="shared" si="0"/>
        <v>0.68743680855411982</v>
      </c>
      <c r="D14" s="2">
        <f t="shared" si="1"/>
        <v>1581.1046596744757</v>
      </c>
      <c r="E14">
        <f t="shared" si="2"/>
        <v>1.5346865149961528</v>
      </c>
      <c r="F14">
        <f t="shared" si="3"/>
        <v>3529.7789844911517</v>
      </c>
    </row>
    <row r="15" spans="1:6" x14ac:dyDescent="0.25">
      <c r="A15">
        <v>8</v>
      </c>
      <c r="B15" s="2">
        <v>2300</v>
      </c>
      <c r="C15" s="2">
        <f t="shared" si="0"/>
        <v>0.65159887066741207</v>
      </c>
      <c r="D15" s="2">
        <f t="shared" si="1"/>
        <v>1498.6774025350478</v>
      </c>
      <c r="E15">
        <f t="shared" si="2"/>
        <v>1.4546791611337941</v>
      </c>
      <c r="F15">
        <f t="shared" si="3"/>
        <v>3345.7620706077264</v>
      </c>
    </row>
    <row r="16" spans="1:6" x14ac:dyDescent="0.25">
      <c r="A16">
        <v>9</v>
      </c>
      <c r="B16" s="2">
        <v>2300</v>
      </c>
      <c r="C16" s="2">
        <f t="shared" si="0"/>
        <v>0.61762926129612516</v>
      </c>
      <c r="D16" s="2">
        <f t="shared" si="1"/>
        <v>1420.5473009810878</v>
      </c>
      <c r="E16">
        <f t="shared" si="2"/>
        <v>1.3788428067618903</v>
      </c>
      <c r="F16">
        <f t="shared" si="3"/>
        <v>3171.3384555523476</v>
      </c>
    </row>
    <row r="17" spans="1:6" x14ac:dyDescent="0.25">
      <c r="A17">
        <v>10</v>
      </c>
      <c r="B17" s="2">
        <v>2300</v>
      </c>
      <c r="C17" s="2">
        <f t="shared" si="0"/>
        <v>0.58543057942760679</v>
      </c>
      <c r="D17" s="2">
        <f t="shared" si="1"/>
        <v>1346.4903326834956</v>
      </c>
      <c r="E17">
        <f t="shared" si="2"/>
        <v>1.3069600064093747</v>
      </c>
      <c r="F17">
        <f t="shared" si="3"/>
        <v>3006.008014741562</v>
      </c>
    </row>
    <row r="18" spans="1:6" x14ac:dyDescent="0.25">
      <c r="A18">
        <v>11</v>
      </c>
      <c r="B18" s="2">
        <v>2300</v>
      </c>
      <c r="C18" s="2">
        <f t="shared" si="0"/>
        <v>0.55491050182711554</v>
      </c>
      <c r="D18" s="2">
        <f t="shared" si="1"/>
        <v>1276.2941542023657</v>
      </c>
      <c r="E18">
        <f t="shared" si="2"/>
        <v>1.2388246506249998</v>
      </c>
      <c r="F18">
        <f t="shared" si="3"/>
        <v>2849.2966964374996</v>
      </c>
    </row>
    <row r="19" spans="1:6" x14ac:dyDescent="0.25">
      <c r="A19">
        <v>12</v>
      </c>
      <c r="B19" s="2">
        <v>2300</v>
      </c>
      <c r="C19" s="2">
        <f t="shared" si="0"/>
        <v>0.52598151831954065</v>
      </c>
      <c r="D19" s="2">
        <f t="shared" si="1"/>
        <v>1209.7574921349435</v>
      </c>
      <c r="E19">
        <f t="shared" si="2"/>
        <v>1.1742413749999998</v>
      </c>
      <c r="F19">
        <f t="shared" si="3"/>
        <v>2700.7551624999996</v>
      </c>
    </row>
    <row r="20" spans="1:6" x14ac:dyDescent="0.25">
      <c r="A20">
        <v>13</v>
      </c>
      <c r="B20" s="2">
        <v>2300</v>
      </c>
      <c r="C20" s="2">
        <f t="shared" si="0"/>
        <v>0.49856068087160255</v>
      </c>
      <c r="D20" s="2">
        <f t="shared" si="1"/>
        <v>1146.689566004686</v>
      </c>
      <c r="E20">
        <f t="shared" si="2"/>
        <v>1.1130249999999999</v>
      </c>
      <c r="F20">
        <f t="shared" si="3"/>
        <v>2559.9575</v>
      </c>
    </row>
    <row r="21" spans="1:6" x14ac:dyDescent="0.25">
      <c r="A21">
        <v>14</v>
      </c>
      <c r="B21" s="2">
        <v>2300</v>
      </c>
      <c r="C21" s="2">
        <f t="shared" si="0"/>
        <v>0.47256936575507347</v>
      </c>
      <c r="D21" s="2">
        <f t="shared" si="1"/>
        <v>1086.9095412366689</v>
      </c>
      <c r="E21">
        <f t="shared" si="2"/>
        <v>1.0549999999999999</v>
      </c>
      <c r="F21">
        <f t="shared" si="3"/>
        <v>2426.5</v>
      </c>
    </row>
    <row r="22" spans="1:6" x14ac:dyDescent="0.25">
      <c r="A22">
        <v>15</v>
      </c>
      <c r="B22" s="2">
        <v>2300</v>
      </c>
      <c r="C22" s="2">
        <f t="shared" si="0"/>
        <v>0.44793304810907442</v>
      </c>
      <c r="D22" s="2">
        <f>B22*C22</f>
        <v>1030.2460106508711</v>
      </c>
      <c r="E22">
        <f t="shared" si="2"/>
        <v>1</v>
      </c>
      <c r="F22">
        <f t="shared" si="3"/>
        <v>2300</v>
      </c>
    </row>
    <row r="24" spans="1:6" x14ac:dyDescent="0.25">
      <c r="A24" t="s">
        <v>10</v>
      </c>
      <c r="F24" s="2">
        <f>SUM(D7:D22)</f>
        <v>25386.436169984157</v>
      </c>
    </row>
    <row r="25" spans="1:6" x14ac:dyDescent="0.25">
      <c r="A25" t="s">
        <v>6</v>
      </c>
      <c r="F25">
        <f>SUM(F7:F22)</f>
        <v>56674.621971188855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6CF06-CC46-447C-832D-99ECE6325A99}">
  <dimension ref="A1:D16"/>
  <sheetViews>
    <sheetView workbookViewId="0">
      <selection sqref="A1:XFD1048576"/>
    </sheetView>
  </sheetViews>
  <sheetFormatPr defaultRowHeight="15" x14ac:dyDescent="0.25"/>
  <cols>
    <col min="1" max="1" width="12.28515625" customWidth="1"/>
    <col min="3" max="3" width="14.42578125" customWidth="1"/>
  </cols>
  <sheetData>
    <row r="1" spans="1:4" x14ac:dyDescent="0.25">
      <c r="A1" t="s">
        <v>11</v>
      </c>
    </row>
    <row r="3" spans="1:4" x14ac:dyDescent="0.25">
      <c r="A3" t="s">
        <v>1</v>
      </c>
      <c r="B3" s="1">
        <v>0.04</v>
      </c>
    </row>
    <row r="4" spans="1:4" x14ac:dyDescent="0.25">
      <c r="A4" t="s">
        <v>9</v>
      </c>
      <c r="B4">
        <f>(1+B3)^-1</f>
        <v>0.96153846153846145</v>
      </c>
    </row>
    <row r="5" spans="1:4" x14ac:dyDescent="0.25">
      <c r="A5" t="s">
        <v>12</v>
      </c>
      <c r="B5">
        <f>B4^10</f>
        <v>0.67556416882579817</v>
      </c>
    </row>
    <row r="6" spans="1:4" x14ac:dyDescent="0.25">
      <c r="A6" t="s">
        <v>13</v>
      </c>
      <c r="B6">
        <f>1-B5</f>
        <v>0.32443583117420183</v>
      </c>
    </row>
    <row r="7" spans="1:4" x14ac:dyDescent="0.25">
      <c r="A7" t="s">
        <v>14</v>
      </c>
      <c r="B7">
        <f>LN(1+B3)</f>
        <v>3.9220713153281329E-2</v>
      </c>
    </row>
    <row r="9" spans="1:4" x14ac:dyDescent="0.25">
      <c r="A9" t="s">
        <v>15</v>
      </c>
      <c r="B9" t="s">
        <v>16</v>
      </c>
      <c r="C9" t="s">
        <v>17</v>
      </c>
      <c r="D9" t="s">
        <v>18</v>
      </c>
    </row>
    <row r="10" spans="1:4" x14ac:dyDescent="0.25">
      <c r="A10">
        <v>1</v>
      </c>
      <c r="B10" s="2">
        <f>B3</f>
        <v>0.04</v>
      </c>
      <c r="C10" s="4">
        <f>400*$B$6/B10</f>
        <v>3244.358311742018</v>
      </c>
      <c r="D10">
        <f>400*$B$6/$B$7</f>
        <v>3308.8213353617562</v>
      </c>
    </row>
    <row r="11" spans="1:4" x14ac:dyDescent="0.25">
      <c r="A11">
        <v>2</v>
      </c>
      <c r="B11">
        <f>A11*((1+$B$3)^(1/A11)-1)</f>
        <v>3.9607805437114063E-2</v>
      </c>
      <c r="C11" s="4">
        <f t="shared" ref="C11:C16" si="0">400*$B$6/B11</f>
        <v>3276.4837899369477</v>
      </c>
      <c r="D11">
        <f t="shared" ref="D11:D16" si="1">400*$B$6/$B$7</f>
        <v>3308.8213353617562</v>
      </c>
    </row>
    <row r="12" spans="1:4" x14ac:dyDescent="0.25">
      <c r="A12">
        <v>3</v>
      </c>
      <c r="B12">
        <f t="shared" ref="B12:B16" si="2">A12*((1+$B$3)^(1/A12)-1)</f>
        <v>3.9478211460531654E-2</v>
      </c>
      <c r="C12" s="4">
        <f t="shared" si="0"/>
        <v>3287.239407981353</v>
      </c>
      <c r="D12">
        <f t="shared" si="1"/>
        <v>3308.8213353617562</v>
      </c>
    </row>
    <row r="13" spans="1:4" x14ac:dyDescent="0.25">
      <c r="A13">
        <v>4</v>
      </c>
      <c r="B13">
        <f t="shared" si="2"/>
        <v>3.9413626195875295E-2</v>
      </c>
      <c r="C13" s="4">
        <f t="shared" si="0"/>
        <v>3292.6260533536456</v>
      </c>
      <c r="D13">
        <f t="shared" si="1"/>
        <v>3308.8213353617562</v>
      </c>
    </row>
    <row r="14" spans="1:4" x14ac:dyDescent="0.25">
      <c r="A14">
        <v>6</v>
      </c>
      <c r="B14">
        <f t="shared" si="2"/>
        <v>3.9349181619356077E-2</v>
      </c>
      <c r="C14" s="4">
        <f t="shared" si="0"/>
        <v>3298.0185896888902</v>
      </c>
      <c r="D14">
        <f t="shared" si="1"/>
        <v>3308.8213353617562</v>
      </c>
    </row>
    <row r="15" spans="1:4" x14ac:dyDescent="0.25">
      <c r="A15">
        <v>12</v>
      </c>
      <c r="B15">
        <f t="shared" si="2"/>
        <v>3.9284877386386974E-2</v>
      </c>
      <c r="C15" s="4">
        <f t="shared" si="0"/>
        <v>3303.4170170186208</v>
      </c>
      <c r="D15">
        <f t="shared" si="1"/>
        <v>3308.8213353617562</v>
      </c>
    </row>
    <row r="16" spans="1:4" x14ac:dyDescent="0.25">
      <c r="A16">
        <v>24</v>
      </c>
      <c r="B16">
        <f t="shared" si="2"/>
        <v>3.9252777791295657E-2</v>
      </c>
      <c r="C16" s="4">
        <f t="shared" si="0"/>
        <v>3306.1184398128971</v>
      </c>
      <c r="D16">
        <f t="shared" si="1"/>
        <v>3308.8213353617562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0A56C-A190-4C9B-92D3-B7A47BB03084}">
  <dimension ref="A1:D17"/>
  <sheetViews>
    <sheetView workbookViewId="0">
      <selection activeCell="B11" sqref="B11"/>
    </sheetView>
  </sheetViews>
  <sheetFormatPr defaultRowHeight="15" x14ac:dyDescent="0.25"/>
  <cols>
    <col min="1" max="1" width="12.28515625" customWidth="1"/>
    <col min="3" max="3" width="14.42578125" customWidth="1"/>
  </cols>
  <sheetData>
    <row r="1" spans="1:4" x14ac:dyDescent="0.25">
      <c r="A1" t="s">
        <v>11</v>
      </c>
    </row>
    <row r="3" spans="1:4" x14ac:dyDescent="0.25">
      <c r="A3" t="s">
        <v>19</v>
      </c>
      <c r="B3" s="1">
        <v>0.05</v>
      </c>
    </row>
    <row r="4" spans="1:4" x14ac:dyDescent="0.25">
      <c r="A4" t="s">
        <v>1</v>
      </c>
      <c r="B4" s="5">
        <f>(1/(1-B3))-1</f>
        <v>5.2631578947368363E-2</v>
      </c>
    </row>
    <row r="5" spans="1:4" x14ac:dyDescent="0.25">
      <c r="A5" t="s">
        <v>9</v>
      </c>
      <c r="B5" s="6">
        <f>(1+B4)^-1</f>
        <v>0.95000000000000007</v>
      </c>
    </row>
    <row r="6" spans="1:4" x14ac:dyDescent="0.25">
      <c r="A6" t="s">
        <v>12</v>
      </c>
      <c r="B6">
        <f>B5^10</f>
        <v>0.59873693923837912</v>
      </c>
    </row>
    <row r="7" spans="1:4" x14ac:dyDescent="0.25">
      <c r="A7" t="s">
        <v>13</v>
      </c>
      <c r="B7">
        <f>1-B6</f>
        <v>0.40126306076162088</v>
      </c>
    </row>
    <row r="8" spans="1:4" x14ac:dyDescent="0.25">
      <c r="A8" t="s">
        <v>14</v>
      </c>
      <c r="B8">
        <f>LN(1+B4)</f>
        <v>5.1293294387550481E-2</v>
      </c>
    </row>
    <row r="10" spans="1:4" x14ac:dyDescent="0.25">
      <c r="A10" t="s">
        <v>15</v>
      </c>
      <c r="B10" t="s">
        <v>16</v>
      </c>
      <c r="C10" t="s">
        <v>17</v>
      </c>
      <c r="D10" t="s">
        <v>18</v>
      </c>
    </row>
    <row r="11" spans="1:4" x14ac:dyDescent="0.25">
      <c r="A11">
        <v>1</v>
      </c>
      <c r="B11" s="2">
        <f>B4</f>
        <v>5.2631578947368363E-2</v>
      </c>
      <c r="C11" s="4">
        <f>1250*$B$7/B11</f>
        <v>9529.9976930885059</v>
      </c>
      <c r="D11">
        <f>1250*$B$7/$B$8</f>
        <v>9778.6432308735748</v>
      </c>
    </row>
    <row r="12" spans="1:4" x14ac:dyDescent="0.25">
      <c r="A12">
        <v>2</v>
      </c>
      <c r="B12">
        <f>A12*((1+$B$4)^(1/A12)-1)</f>
        <v>5.1956704170307955E-2</v>
      </c>
      <c r="C12" s="4">
        <f t="shared" ref="C12:C17" si="0">1250*$B$7/B12</f>
        <v>9653.7845108094189</v>
      </c>
      <c r="D12">
        <f t="shared" ref="D12:D17" si="1">1250*$B$7/$B$8</f>
        <v>9778.6432308735748</v>
      </c>
    </row>
    <row r="13" spans="1:4" x14ac:dyDescent="0.25">
      <c r="A13">
        <v>3</v>
      </c>
      <c r="B13">
        <f t="shared" ref="B13:B17" si="2">A13*((1+$B$4)^(1/A13)-1)</f>
        <v>5.1734304573302969E-2</v>
      </c>
      <c r="C13" s="4">
        <f t="shared" si="0"/>
        <v>9695.2849775207269</v>
      </c>
      <c r="D13">
        <f t="shared" si="1"/>
        <v>9778.6432308735748</v>
      </c>
    </row>
    <row r="14" spans="1:4" x14ac:dyDescent="0.25">
      <c r="A14">
        <v>4</v>
      </c>
      <c r="B14">
        <f t="shared" si="2"/>
        <v>5.1623579919840346E-2</v>
      </c>
      <c r="C14" s="4">
        <f t="shared" si="0"/>
        <v>9716.0798753372728</v>
      </c>
      <c r="D14">
        <f t="shared" si="1"/>
        <v>9778.6432308735748</v>
      </c>
    </row>
    <row r="15" spans="1:4" x14ac:dyDescent="0.25">
      <c r="A15">
        <v>6</v>
      </c>
      <c r="B15">
        <f t="shared" si="2"/>
        <v>5.1513170677201181E-2</v>
      </c>
      <c r="C15" s="4">
        <f t="shared" si="0"/>
        <v>9736.9045500050343</v>
      </c>
      <c r="D15">
        <f t="shared" si="1"/>
        <v>9778.6432308735748</v>
      </c>
    </row>
    <row r="16" spans="1:4" x14ac:dyDescent="0.25">
      <c r="A16">
        <v>12</v>
      </c>
      <c r="B16">
        <f t="shared" si="2"/>
        <v>5.1403075835312784E-2</v>
      </c>
      <c r="C16" s="4">
        <f t="shared" si="0"/>
        <v>9757.7590017960065</v>
      </c>
      <c r="D16">
        <f t="shared" si="1"/>
        <v>9778.6432308735748</v>
      </c>
    </row>
    <row r="17" spans="1:4" x14ac:dyDescent="0.25">
      <c r="A17">
        <v>24</v>
      </c>
      <c r="B17">
        <f t="shared" si="2"/>
        <v>5.1348145999947192E-2</v>
      </c>
      <c r="C17" s="4">
        <f t="shared" si="0"/>
        <v>9768.1973941676861</v>
      </c>
      <c r="D17">
        <f t="shared" si="1"/>
        <v>9778.6432308735748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213E9-F8F6-443D-898C-3A7C11D76786}">
  <dimension ref="A1:G39"/>
  <sheetViews>
    <sheetView topLeftCell="A12" workbookViewId="0">
      <selection activeCell="A28" sqref="A28"/>
    </sheetView>
  </sheetViews>
  <sheetFormatPr defaultRowHeight="15" x14ac:dyDescent="0.25"/>
  <cols>
    <col min="7" max="7" width="9.140625" customWidth="1"/>
  </cols>
  <sheetData>
    <row r="1" spans="1:7" x14ac:dyDescent="0.25">
      <c r="A1" t="s">
        <v>20</v>
      </c>
    </row>
    <row r="3" spans="1:7" x14ac:dyDescent="0.25">
      <c r="A3" t="s">
        <v>1</v>
      </c>
      <c r="B3" s="3">
        <v>1.4416118484379393E-2</v>
      </c>
      <c r="G3" s="2">
        <f>D39-D24</f>
        <v>-3.1200035664369352E-5</v>
      </c>
    </row>
    <row r="5" spans="1:7" x14ac:dyDescent="0.25">
      <c r="A5" t="s">
        <v>21</v>
      </c>
    </row>
    <row r="6" spans="1:7" x14ac:dyDescent="0.25">
      <c r="A6" t="s">
        <v>2</v>
      </c>
      <c r="B6" t="s">
        <v>3</v>
      </c>
      <c r="C6" t="s">
        <v>4</v>
      </c>
      <c r="D6" t="s">
        <v>22</v>
      </c>
    </row>
    <row r="7" spans="1:7" x14ac:dyDescent="0.25">
      <c r="A7" s="8">
        <v>0.5</v>
      </c>
      <c r="B7" s="9">
        <v>500</v>
      </c>
      <c r="C7">
        <f>(1+$B$3)^(8-A7)</f>
        <v>1.1133226882887952</v>
      </c>
      <c r="D7">
        <f>B7*C7</f>
        <v>556.66134414439762</v>
      </c>
    </row>
    <row r="8" spans="1:7" x14ac:dyDescent="0.25">
      <c r="A8" s="8">
        <v>1</v>
      </c>
      <c r="B8" s="9">
        <v>500</v>
      </c>
      <c r="C8">
        <f t="shared" ref="C8:C22" si="0">(1+$B$3)^(8-A8)</f>
        <v>1.105383528907371</v>
      </c>
      <c r="D8">
        <f t="shared" ref="D8:D22" si="1">B8*C8</f>
        <v>552.69176445368555</v>
      </c>
    </row>
    <row r="9" spans="1:7" x14ac:dyDescent="0.25">
      <c r="A9" s="8">
        <v>1.5</v>
      </c>
      <c r="B9" s="9">
        <v>500</v>
      </c>
      <c r="C9">
        <f t="shared" si="0"/>
        <v>1.0975009840657799</v>
      </c>
      <c r="D9">
        <f t="shared" si="1"/>
        <v>548.75049203288995</v>
      </c>
    </row>
    <row r="10" spans="1:7" x14ac:dyDescent="0.25">
      <c r="A10" s="8">
        <v>2</v>
      </c>
      <c r="B10" s="9">
        <v>500</v>
      </c>
      <c r="C10">
        <f t="shared" si="0"/>
        <v>1.0896746500429275</v>
      </c>
      <c r="D10">
        <f t="shared" si="1"/>
        <v>544.83732502146381</v>
      </c>
    </row>
    <row r="11" spans="1:7" x14ac:dyDescent="0.25">
      <c r="A11" s="8">
        <v>2.5</v>
      </c>
      <c r="B11" s="9">
        <v>500</v>
      </c>
      <c r="C11">
        <f t="shared" si="0"/>
        <v>1.0819041259966731</v>
      </c>
      <c r="D11">
        <f t="shared" si="1"/>
        <v>540.95206299833649</v>
      </c>
    </row>
    <row r="12" spans="1:7" x14ac:dyDescent="0.25">
      <c r="A12" s="8">
        <v>3</v>
      </c>
      <c r="B12" s="9">
        <v>500</v>
      </c>
      <c r="C12">
        <f t="shared" si="0"/>
        <v>1.0741890139433021</v>
      </c>
      <c r="D12">
        <f t="shared" si="1"/>
        <v>537.09450697165107</v>
      </c>
    </row>
    <row r="13" spans="1:7" x14ac:dyDescent="0.25">
      <c r="A13" s="8">
        <v>3.5</v>
      </c>
      <c r="B13" s="9">
        <v>500</v>
      </c>
      <c r="C13">
        <f t="shared" si="0"/>
        <v>1.0665289187371414</v>
      </c>
      <c r="D13">
        <f t="shared" si="1"/>
        <v>533.26445936857067</v>
      </c>
    </row>
    <row r="14" spans="1:7" x14ac:dyDescent="0.25">
      <c r="A14" s="8">
        <v>4</v>
      </c>
      <c r="B14" s="9">
        <v>500</v>
      </c>
      <c r="C14">
        <f t="shared" si="0"/>
        <v>1.0589234480503211</v>
      </c>
      <c r="D14">
        <f t="shared" si="1"/>
        <v>529.46172402516061</v>
      </c>
    </row>
    <row r="15" spans="1:7" x14ac:dyDescent="0.25">
      <c r="A15" s="8">
        <v>4.5</v>
      </c>
      <c r="B15" s="9">
        <v>500</v>
      </c>
      <c r="C15">
        <f t="shared" si="0"/>
        <v>1.051372212352681</v>
      </c>
      <c r="D15">
        <f t="shared" si="1"/>
        <v>525.68610617634045</v>
      </c>
    </row>
    <row r="16" spans="1:7" x14ac:dyDescent="0.25">
      <c r="A16" s="8">
        <v>5</v>
      </c>
      <c r="B16" s="9">
        <v>500</v>
      </c>
      <c r="C16">
        <f t="shared" si="0"/>
        <v>1.0438748248918197</v>
      </c>
      <c r="D16">
        <f t="shared" si="1"/>
        <v>521.9374124459099</v>
      </c>
    </row>
    <row r="17" spans="1:4" x14ac:dyDescent="0.25">
      <c r="A17" s="8">
        <v>5.5</v>
      </c>
      <c r="B17" s="9">
        <v>500</v>
      </c>
      <c r="C17">
        <f t="shared" si="0"/>
        <v>1.0364309016732867</v>
      </c>
      <c r="D17">
        <f t="shared" si="1"/>
        <v>518.2154508366433</v>
      </c>
    </row>
    <row r="18" spans="1:4" x14ac:dyDescent="0.25">
      <c r="A18" s="8">
        <v>6</v>
      </c>
      <c r="B18" s="9">
        <v>500</v>
      </c>
      <c r="C18">
        <f t="shared" si="0"/>
        <v>1.0290400614409145</v>
      </c>
      <c r="D18">
        <f t="shared" si="1"/>
        <v>514.52003072045727</v>
      </c>
    </row>
    <row r="19" spans="1:4" x14ac:dyDescent="0.25">
      <c r="A19" s="8">
        <v>6.5</v>
      </c>
      <c r="B19" s="9">
        <v>500</v>
      </c>
      <c r="C19">
        <f t="shared" si="0"/>
        <v>1.0217019256572926</v>
      </c>
      <c r="D19">
        <f t="shared" si="1"/>
        <v>510.85096282864629</v>
      </c>
    </row>
    <row r="20" spans="1:4" x14ac:dyDescent="0.25">
      <c r="A20" s="8">
        <v>7</v>
      </c>
      <c r="B20" s="9">
        <v>500</v>
      </c>
      <c r="C20">
        <f t="shared" si="0"/>
        <v>1.0144161184843794</v>
      </c>
      <c r="D20">
        <f t="shared" si="1"/>
        <v>507.20805924218968</v>
      </c>
    </row>
    <row r="21" spans="1:4" x14ac:dyDescent="0.25">
      <c r="A21" s="8">
        <v>7.5</v>
      </c>
      <c r="B21" s="9">
        <v>500</v>
      </c>
      <c r="C21">
        <f t="shared" si="0"/>
        <v>1.0071822667642532</v>
      </c>
      <c r="D21">
        <f>B21*C21</f>
        <v>503.5911333821266</v>
      </c>
    </row>
    <row r="22" spans="1:4" x14ac:dyDescent="0.25">
      <c r="A22" s="8">
        <v>8</v>
      </c>
      <c r="B22" s="9">
        <v>500</v>
      </c>
      <c r="C22">
        <f t="shared" si="0"/>
        <v>1</v>
      </c>
      <c r="D22">
        <f t="shared" si="1"/>
        <v>500</v>
      </c>
    </row>
    <row r="24" spans="1:4" x14ac:dyDescent="0.25">
      <c r="A24" t="s">
        <v>23</v>
      </c>
      <c r="D24">
        <f>SUM(D7:D22)</f>
        <v>8445.7228346484699</v>
      </c>
    </row>
    <row r="26" spans="1:4" x14ac:dyDescent="0.25">
      <c r="A26" t="s">
        <v>24</v>
      </c>
      <c r="B26" s="3"/>
    </row>
    <row r="27" spans="1:4" x14ac:dyDescent="0.25">
      <c r="A27" s="8" t="s">
        <v>2</v>
      </c>
      <c r="B27" s="8" t="s">
        <v>3</v>
      </c>
      <c r="C27" t="s">
        <v>25</v>
      </c>
      <c r="D27" t="s">
        <v>26</v>
      </c>
    </row>
    <row r="28" spans="1:4" x14ac:dyDescent="0.25">
      <c r="A28" s="8">
        <v>8</v>
      </c>
      <c r="B28" s="9">
        <v>900</v>
      </c>
      <c r="C28">
        <f>(1+$B$3)^-(A28-8)</f>
        <v>1</v>
      </c>
      <c r="D28">
        <f>B28*C28</f>
        <v>900</v>
      </c>
    </row>
    <row r="29" spans="1:4" x14ac:dyDescent="0.25">
      <c r="A29" s="8">
        <v>9</v>
      </c>
      <c r="B29" s="9">
        <v>900</v>
      </c>
      <c r="C29">
        <f t="shared" ref="C29:C37" si="2">(1+$B$3)^-(A29-8)</f>
        <v>0.98578875254277476</v>
      </c>
      <c r="D29">
        <f t="shared" ref="D29:D37" si="3">B29*C29</f>
        <v>887.2098772884973</v>
      </c>
    </row>
    <row r="30" spans="1:4" x14ac:dyDescent="0.25">
      <c r="A30" s="8">
        <v>10</v>
      </c>
      <c r="B30" s="9">
        <v>900</v>
      </c>
      <c r="C30">
        <f t="shared" si="2"/>
        <v>0.97177946463984</v>
      </c>
      <c r="D30">
        <f t="shared" si="3"/>
        <v>874.60151817585597</v>
      </c>
    </row>
    <row r="31" spans="1:4" x14ac:dyDescent="0.25">
      <c r="A31" s="8">
        <v>11</v>
      </c>
      <c r="B31" s="9">
        <v>900</v>
      </c>
      <c r="C31">
        <f t="shared" si="2"/>
        <v>0.95796926619399347</v>
      </c>
      <c r="D31">
        <f t="shared" si="3"/>
        <v>862.17233957459416</v>
      </c>
    </row>
    <row r="32" spans="1:4" x14ac:dyDescent="0.25">
      <c r="A32" s="8">
        <v>12</v>
      </c>
      <c r="B32" s="9">
        <v>900</v>
      </c>
      <c r="C32">
        <f t="shared" si="2"/>
        <v>0.9443553278956941</v>
      </c>
      <c r="D32">
        <f t="shared" si="3"/>
        <v>849.91979510612464</v>
      </c>
    </row>
    <row r="33" spans="1:4" x14ac:dyDescent="0.25">
      <c r="A33" s="8">
        <v>13</v>
      </c>
      <c r="B33" s="9">
        <v>900</v>
      </c>
      <c r="C33">
        <f t="shared" si="2"/>
        <v>0.93093486064341935</v>
      </c>
      <c r="D33">
        <f t="shared" si="3"/>
        <v>837.84137457907741</v>
      </c>
    </row>
    <row r="34" spans="1:4" x14ac:dyDescent="0.25">
      <c r="A34" s="8">
        <v>14</v>
      </c>
      <c r="B34" s="9">
        <v>900</v>
      </c>
      <c r="C34">
        <f t="shared" si="2"/>
        <v>0.91770511497225815</v>
      </c>
      <c r="D34">
        <f t="shared" si="3"/>
        <v>825.9346034750323</v>
      </c>
    </row>
    <row r="35" spans="1:4" x14ac:dyDescent="0.25">
      <c r="A35" s="8">
        <v>15</v>
      </c>
      <c r="B35" s="9">
        <v>900</v>
      </c>
      <c r="C35">
        <f t="shared" si="2"/>
        <v>0.90466338049062611</v>
      </c>
      <c r="D35">
        <f t="shared" si="3"/>
        <v>814.19704244156355</v>
      </c>
    </row>
    <row r="36" spans="1:4" x14ac:dyDescent="0.25">
      <c r="A36" s="8">
        <v>16</v>
      </c>
      <c r="B36" s="9">
        <v>900</v>
      </c>
      <c r="C36">
        <f t="shared" si="2"/>
        <v>0.89180698532498393</v>
      </c>
      <c r="D36">
        <f t="shared" si="3"/>
        <v>802.62628679248553</v>
      </c>
    </row>
    <row r="37" spans="1:4" x14ac:dyDescent="0.25">
      <c r="A37" s="8">
        <v>17</v>
      </c>
      <c r="B37" s="9">
        <v>900</v>
      </c>
      <c r="C37">
        <f t="shared" si="2"/>
        <v>0.87913329557244857</v>
      </c>
      <c r="D37">
        <f t="shared" si="3"/>
        <v>791.21996601520368</v>
      </c>
    </row>
    <row r="39" spans="1:4" x14ac:dyDescent="0.25">
      <c r="A39" t="s">
        <v>27</v>
      </c>
      <c r="D39">
        <f>SUM(D28:D37)</f>
        <v>8445.7228034484342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FC332-C75B-44DE-AB67-2DB45413993B}">
  <dimension ref="A1:I29"/>
  <sheetViews>
    <sheetView topLeftCell="A4" workbookViewId="0">
      <selection sqref="A1:D29"/>
    </sheetView>
  </sheetViews>
  <sheetFormatPr defaultRowHeight="15" x14ac:dyDescent="0.25"/>
  <cols>
    <col min="2" max="2" width="20.42578125" bestFit="1" customWidth="1"/>
  </cols>
  <sheetData>
    <row r="1" spans="1:9" x14ac:dyDescent="0.25">
      <c r="A1" t="s">
        <v>28</v>
      </c>
    </row>
    <row r="3" spans="1:9" x14ac:dyDescent="0.25">
      <c r="A3" t="s">
        <v>33</v>
      </c>
      <c r="F3" t="s">
        <v>41</v>
      </c>
    </row>
    <row r="4" spans="1:9" x14ac:dyDescent="0.25">
      <c r="A4" t="s">
        <v>29</v>
      </c>
      <c r="B4" s="1">
        <v>0.02</v>
      </c>
      <c r="F4" t="s">
        <v>29</v>
      </c>
      <c r="G4" s="1">
        <v>0.02</v>
      </c>
    </row>
    <row r="5" spans="1:9" x14ac:dyDescent="0.25">
      <c r="A5" t="s">
        <v>30</v>
      </c>
      <c r="B5">
        <v>550</v>
      </c>
      <c r="F5" t="s">
        <v>30</v>
      </c>
      <c r="G5">
        <v>550</v>
      </c>
    </row>
    <row r="6" spans="1:9" x14ac:dyDescent="0.25">
      <c r="A6" t="s">
        <v>31</v>
      </c>
      <c r="B6">
        <v>20</v>
      </c>
      <c r="F6" t="s">
        <v>31</v>
      </c>
      <c r="G6">
        <v>75</v>
      </c>
    </row>
    <row r="7" spans="1:9" x14ac:dyDescent="0.25">
      <c r="A7" t="s">
        <v>32</v>
      </c>
      <c r="B7">
        <v>8</v>
      </c>
      <c r="F7" t="s">
        <v>32</v>
      </c>
      <c r="G7">
        <v>8</v>
      </c>
    </row>
    <row r="9" spans="1:9" x14ac:dyDescent="0.25">
      <c r="A9" t="s">
        <v>34</v>
      </c>
      <c r="F9" t="s">
        <v>34</v>
      </c>
    </row>
    <row r="11" spans="1:9" x14ac:dyDescent="0.25">
      <c r="A11" t="s">
        <v>2</v>
      </c>
      <c r="B11" t="s">
        <v>3</v>
      </c>
      <c r="C11" t="s">
        <v>35</v>
      </c>
      <c r="D11" t="s">
        <v>26</v>
      </c>
      <c r="F11" t="s">
        <v>2</v>
      </c>
      <c r="G11" t="s">
        <v>3</v>
      </c>
      <c r="H11" t="s">
        <v>35</v>
      </c>
      <c r="I11" t="s">
        <v>26</v>
      </c>
    </row>
    <row r="12" spans="1:9" x14ac:dyDescent="0.25">
      <c r="A12">
        <v>0</v>
      </c>
      <c r="B12">
        <f>$B$5+A12*$B$6</f>
        <v>550</v>
      </c>
      <c r="C12">
        <f>(1+$B$4)^(-A12)</f>
        <v>1</v>
      </c>
      <c r="D12">
        <f>B12*C12</f>
        <v>550</v>
      </c>
      <c r="F12">
        <v>0</v>
      </c>
      <c r="G12">
        <f>$G$5+F12*$G$6</f>
        <v>550</v>
      </c>
      <c r="H12">
        <f>(1+$B$4)^(-F12)</f>
        <v>1</v>
      </c>
      <c r="I12">
        <f>G12*H12</f>
        <v>550</v>
      </c>
    </row>
    <row r="13" spans="1:9" x14ac:dyDescent="0.25">
      <c r="A13">
        <v>1</v>
      </c>
      <c r="B13">
        <f t="shared" ref="B13:B19" si="0">$B$5+A13*$B$6</f>
        <v>570</v>
      </c>
      <c r="C13">
        <f t="shared" ref="C13:C19" si="1">(1+$B$4)^(-A13)</f>
        <v>0.98039215686274506</v>
      </c>
      <c r="D13">
        <f t="shared" ref="D13:D19" si="2">B13*C13</f>
        <v>558.82352941176464</v>
      </c>
      <c r="F13">
        <v>1</v>
      </c>
      <c r="G13">
        <f t="shared" ref="G13:G19" si="3">$G$5+F13*$G$6</f>
        <v>625</v>
      </c>
      <c r="H13">
        <f t="shared" ref="H13:H19" si="4">(1+$B$4)^(-F13)</f>
        <v>0.98039215686274506</v>
      </c>
      <c r="I13">
        <f t="shared" ref="I13:I19" si="5">G13*H13</f>
        <v>612.74509803921569</v>
      </c>
    </row>
    <row r="14" spans="1:9" x14ac:dyDescent="0.25">
      <c r="A14">
        <v>2</v>
      </c>
      <c r="B14">
        <f t="shared" si="0"/>
        <v>590</v>
      </c>
      <c r="C14">
        <f t="shared" si="1"/>
        <v>0.96116878123798544</v>
      </c>
      <c r="D14">
        <f t="shared" si="2"/>
        <v>567.08958093041144</v>
      </c>
      <c r="F14">
        <v>2</v>
      </c>
      <c r="G14">
        <f t="shared" si="3"/>
        <v>700</v>
      </c>
      <c r="H14">
        <f t="shared" si="4"/>
        <v>0.96116878123798544</v>
      </c>
      <c r="I14">
        <f t="shared" si="5"/>
        <v>672.81814686658981</v>
      </c>
    </row>
    <row r="15" spans="1:9" x14ac:dyDescent="0.25">
      <c r="A15">
        <v>3</v>
      </c>
      <c r="B15">
        <f t="shared" si="0"/>
        <v>610</v>
      </c>
      <c r="C15">
        <f t="shared" si="1"/>
        <v>0.94232233454704462</v>
      </c>
      <c r="D15">
        <f t="shared" si="2"/>
        <v>574.8166240736972</v>
      </c>
      <c r="F15">
        <v>3</v>
      </c>
      <c r="G15">
        <f t="shared" si="3"/>
        <v>775</v>
      </c>
      <c r="H15">
        <f t="shared" si="4"/>
        <v>0.94232233454704462</v>
      </c>
      <c r="I15">
        <f t="shared" si="5"/>
        <v>730.29980927395957</v>
      </c>
    </row>
    <row r="16" spans="1:9" x14ac:dyDescent="0.25">
      <c r="A16">
        <v>4</v>
      </c>
      <c r="B16">
        <f t="shared" si="0"/>
        <v>630</v>
      </c>
      <c r="C16">
        <f t="shared" si="1"/>
        <v>0.9238454260265142</v>
      </c>
      <c r="D16">
        <f t="shared" si="2"/>
        <v>582.02261839670393</v>
      </c>
      <c r="F16">
        <v>4</v>
      </c>
      <c r="G16">
        <f t="shared" si="3"/>
        <v>850</v>
      </c>
      <c r="H16">
        <f t="shared" si="4"/>
        <v>0.9238454260265142</v>
      </c>
      <c r="I16">
        <f t="shared" si="5"/>
        <v>785.26861212253709</v>
      </c>
    </row>
    <row r="17" spans="1:9" x14ac:dyDescent="0.25">
      <c r="A17">
        <v>5</v>
      </c>
      <c r="B17">
        <f t="shared" si="0"/>
        <v>650</v>
      </c>
      <c r="C17">
        <f t="shared" si="1"/>
        <v>0.90573080982991594</v>
      </c>
      <c r="D17">
        <f t="shared" si="2"/>
        <v>588.72502638944536</v>
      </c>
      <c r="F17">
        <v>5</v>
      </c>
      <c r="G17">
        <f t="shared" si="3"/>
        <v>925</v>
      </c>
      <c r="H17">
        <f t="shared" si="4"/>
        <v>0.90573080982991594</v>
      </c>
      <c r="I17">
        <f t="shared" si="5"/>
        <v>837.80099909267221</v>
      </c>
    </row>
    <row r="18" spans="1:9" x14ac:dyDescent="0.25">
      <c r="A18">
        <v>6</v>
      </c>
      <c r="B18">
        <f t="shared" si="0"/>
        <v>670</v>
      </c>
      <c r="C18">
        <f t="shared" si="1"/>
        <v>0.88797138218619198</v>
      </c>
      <c r="D18">
        <f t="shared" si="2"/>
        <v>594.94082606474865</v>
      </c>
      <c r="F18">
        <v>6</v>
      </c>
      <c r="G18">
        <f t="shared" si="3"/>
        <v>1000</v>
      </c>
      <c r="H18">
        <f t="shared" si="4"/>
        <v>0.88797138218619198</v>
      </c>
      <c r="I18">
        <f t="shared" si="5"/>
        <v>887.97138218619193</v>
      </c>
    </row>
    <row r="19" spans="1:9" x14ac:dyDescent="0.25">
      <c r="A19">
        <v>7</v>
      </c>
      <c r="B19">
        <f t="shared" si="0"/>
        <v>690</v>
      </c>
      <c r="C19">
        <f t="shared" si="1"/>
        <v>0.87056017861391388</v>
      </c>
      <c r="D19">
        <f t="shared" si="2"/>
        <v>600.68652324360062</v>
      </c>
      <c r="F19">
        <v>7</v>
      </c>
      <c r="G19">
        <f t="shared" si="3"/>
        <v>1075</v>
      </c>
      <c r="H19">
        <f t="shared" si="4"/>
        <v>0.87056017861391388</v>
      </c>
      <c r="I19">
        <f t="shared" si="5"/>
        <v>935.85219200995743</v>
      </c>
    </row>
    <row r="20" spans="1:9" x14ac:dyDescent="0.25">
      <c r="C20" t="s">
        <v>36</v>
      </c>
      <c r="D20">
        <f>SUM(D12:D19)</f>
        <v>4617.1047285103714</v>
      </c>
      <c r="H20" t="s">
        <v>36</v>
      </c>
      <c r="I20">
        <f>SUM(I12:I19)</f>
        <v>6012.7562395911245</v>
      </c>
    </row>
    <row r="22" spans="1:9" x14ac:dyDescent="0.25">
      <c r="A22" t="s">
        <v>37</v>
      </c>
      <c r="F22" t="s">
        <v>37</v>
      </c>
    </row>
    <row r="24" spans="1:9" x14ac:dyDescent="0.25">
      <c r="A24" t="s">
        <v>38</v>
      </c>
      <c r="B24" s="7">
        <f>B4/(1+B4)</f>
        <v>1.9607843137254902E-2</v>
      </c>
      <c r="F24" t="s">
        <v>38</v>
      </c>
      <c r="G24" s="7">
        <f>G4/(1+G4)</f>
        <v>1.9607843137254902E-2</v>
      </c>
    </row>
    <row r="25" spans="1:9" x14ac:dyDescent="0.25">
      <c r="A25" t="s">
        <v>9</v>
      </c>
      <c r="B25" s="7">
        <f>1/(1+B4)</f>
        <v>0.98039215686274506</v>
      </c>
      <c r="F25" t="s">
        <v>9</v>
      </c>
      <c r="G25" s="7">
        <f>1/(1+G4)</f>
        <v>0.98039215686274506</v>
      </c>
    </row>
    <row r="27" spans="1:9" x14ac:dyDescent="0.25">
      <c r="A27" t="s">
        <v>39</v>
      </c>
      <c r="B27">
        <f>(1-B25^8)/B24</f>
        <v>7.4719910693043241</v>
      </c>
      <c r="F27" t="s">
        <v>39</v>
      </c>
      <c r="G27">
        <f>(1-G25^8)/G24</f>
        <v>7.4719910693043241</v>
      </c>
    </row>
    <row r="28" spans="1:9" x14ac:dyDescent="0.25">
      <c r="A28" t="s">
        <v>40</v>
      </c>
      <c r="B28">
        <f>(B27-8*B25^8)/B24</f>
        <v>32.847473088955127</v>
      </c>
      <c r="F28" t="s">
        <v>40</v>
      </c>
      <c r="G28">
        <f>(G27-8*G25^8)/G24</f>
        <v>32.847473088955127</v>
      </c>
    </row>
    <row r="29" spans="1:9" x14ac:dyDescent="0.25">
      <c r="A29" t="s">
        <v>26</v>
      </c>
      <c r="B29">
        <f>20*B28+530*B27</f>
        <v>4617.1047285103941</v>
      </c>
      <c r="F29" t="s">
        <v>26</v>
      </c>
      <c r="G29">
        <f>75*G28+475*G27</f>
        <v>6012.7562395911882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EA649-E3AD-4A80-A43B-143C3A2EF4A2}">
  <dimension ref="A1:I32"/>
  <sheetViews>
    <sheetView topLeftCell="A7" workbookViewId="0">
      <selection activeCell="I13" sqref="I13"/>
    </sheetView>
  </sheetViews>
  <sheetFormatPr defaultRowHeight="15" x14ac:dyDescent="0.25"/>
  <sheetData>
    <row r="1" spans="1:9" x14ac:dyDescent="0.25">
      <c r="A1" t="s">
        <v>28</v>
      </c>
    </row>
    <row r="3" spans="1:9" x14ac:dyDescent="0.25">
      <c r="A3" t="s">
        <v>33</v>
      </c>
      <c r="F3" t="s">
        <v>41</v>
      </c>
    </row>
    <row r="4" spans="1:9" x14ac:dyDescent="0.25">
      <c r="A4" t="s">
        <v>29</v>
      </c>
      <c r="B4" s="1">
        <v>0.03</v>
      </c>
      <c r="F4" t="s">
        <v>29</v>
      </c>
      <c r="G4" s="1">
        <v>0.03</v>
      </c>
    </row>
    <row r="5" spans="1:9" x14ac:dyDescent="0.25">
      <c r="A5" t="s">
        <v>30</v>
      </c>
      <c r="B5">
        <v>1200</v>
      </c>
      <c r="F5" t="s">
        <v>30</v>
      </c>
      <c r="G5">
        <v>1200</v>
      </c>
    </row>
    <row r="6" spans="1:9" x14ac:dyDescent="0.25">
      <c r="A6" t="s">
        <v>31</v>
      </c>
      <c r="B6" s="1">
        <v>0.1</v>
      </c>
      <c r="F6" t="s">
        <v>31</v>
      </c>
      <c r="G6" s="1">
        <v>0.05</v>
      </c>
    </row>
    <row r="7" spans="1:9" x14ac:dyDescent="0.25">
      <c r="A7" t="s">
        <v>32</v>
      </c>
      <c r="B7">
        <v>15</v>
      </c>
      <c r="F7" t="s">
        <v>32</v>
      </c>
      <c r="G7">
        <v>15</v>
      </c>
    </row>
    <row r="9" spans="1:9" x14ac:dyDescent="0.25">
      <c r="A9" t="s">
        <v>34</v>
      </c>
      <c r="F9" t="s">
        <v>34</v>
      </c>
    </row>
    <row r="11" spans="1:9" x14ac:dyDescent="0.25">
      <c r="A11" t="s">
        <v>2</v>
      </c>
      <c r="B11" t="s">
        <v>3</v>
      </c>
      <c r="C11" t="s">
        <v>35</v>
      </c>
      <c r="D11" t="s">
        <v>26</v>
      </c>
      <c r="F11" t="s">
        <v>2</v>
      </c>
      <c r="G11" t="s">
        <v>3</v>
      </c>
      <c r="H11" t="s">
        <v>35</v>
      </c>
      <c r="I11" t="s">
        <v>26</v>
      </c>
    </row>
    <row r="12" spans="1:9" x14ac:dyDescent="0.25">
      <c r="A12">
        <v>0</v>
      </c>
      <c r="B12">
        <f>$B$5*(1+$B$6)^A12</f>
        <v>1200</v>
      </c>
      <c r="C12">
        <f>(1+$B$4)^(-A12)</f>
        <v>1</v>
      </c>
      <c r="D12">
        <f>B12*C12</f>
        <v>1200</v>
      </c>
      <c r="F12">
        <v>0</v>
      </c>
      <c r="G12">
        <f>$G$5*(1+$G$6)^F12</f>
        <v>1200</v>
      </c>
      <c r="H12">
        <f>(1+$B$4)^(-F12)</f>
        <v>1</v>
      </c>
      <c r="I12">
        <f>G12*H12</f>
        <v>1200</v>
      </c>
    </row>
    <row r="13" spans="1:9" x14ac:dyDescent="0.25">
      <c r="A13">
        <v>1</v>
      </c>
      <c r="B13">
        <f t="shared" ref="B13:B25" si="0">$B$5*(1+$B$6)^A13</f>
        <v>1320</v>
      </c>
      <c r="C13">
        <f t="shared" ref="C13:C19" si="1">(1+$B$4)^(-A13)</f>
        <v>0.970873786407767</v>
      </c>
      <c r="D13">
        <f t="shared" ref="D13:D19" si="2">B13*C13</f>
        <v>1281.5533980582525</v>
      </c>
      <c r="F13">
        <v>1</v>
      </c>
      <c r="G13">
        <f t="shared" ref="G13:G26" si="3">$G$5*(1+$G$6)^F13</f>
        <v>1260</v>
      </c>
      <c r="H13">
        <f t="shared" ref="H13:H19" si="4">(1+$B$4)^(-F13)</f>
        <v>0.970873786407767</v>
      </c>
      <c r="I13">
        <f t="shared" ref="I13:I19" si="5">G13*H13</f>
        <v>1223.3009708737864</v>
      </c>
    </row>
    <row r="14" spans="1:9" x14ac:dyDescent="0.25">
      <c r="A14">
        <v>2</v>
      </c>
      <c r="B14">
        <f t="shared" si="0"/>
        <v>1452.0000000000002</v>
      </c>
      <c r="C14">
        <f t="shared" si="1"/>
        <v>0.94259590913375435</v>
      </c>
      <c r="D14">
        <f t="shared" si="2"/>
        <v>1368.6492600622116</v>
      </c>
      <c r="F14">
        <v>2</v>
      </c>
      <c r="G14">
        <f t="shared" si="3"/>
        <v>1323</v>
      </c>
      <c r="H14">
        <f t="shared" si="4"/>
        <v>0.94259590913375435</v>
      </c>
      <c r="I14">
        <f t="shared" si="5"/>
        <v>1247.0543877839571</v>
      </c>
    </row>
    <row r="15" spans="1:9" x14ac:dyDescent="0.25">
      <c r="A15">
        <v>3</v>
      </c>
      <c r="B15">
        <f t="shared" si="0"/>
        <v>1597.2000000000005</v>
      </c>
      <c r="C15">
        <f t="shared" si="1"/>
        <v>0.91514165935315961</v>
      </c>
      <c r="D15">
        <f t="shared" si="2"/>
        <v>1461.664258318867</v>
      </c>
      <c r="F15">
        <v>3</v>
      </c>
      <c r="G15">
        <f t="shared" si="3"/>
        <v>1389.15</v>
      </c>
      <c r="H15">
        <f t="shared" si="4"/>
        <v>0.91514165935315961</v>
      </c>
      <c r="I15">
        <f t="shared" si="5"/>
        <v>1271.2690360904417</v>
      </c>
    </row>
    <row r="16" spans="1:9" x14ac:dyDescent="0.25">
      <c r="A16">
        <v>4</v>
      </c>
      <c r="B16">
        <f t="shared" si="0"/>
        <v>1756.9200000000005</v>
      </c>
      <c r="C16">
        <f t="shared" si="1"/>
        <v>0.888487047915689</v>
      </c>
      <c r="D16">
        <f t="shared" si="2"/>
        <v>1561.0006642240328</v>
      </c>
      <c r="F16">
        <v>4</v>
      </c>
      <c r="G16">
        <f t="shared" si="3"/>
        <v>1458.6075000000001</v>
      </c>
      <c r="H16">
        <f t="shared" si="4"/>
        <v>0.888487047915689</v>
      </c>
      <c r="I16">
        <f t="shared" si="5"/>
        <v>1295.9538717426833</v>
      </c>
    </row>
    <row r="17" spans="1:9" x14ac:dyDescent="0.25">
      <c r="A17">
        <v>5</v>
      </c>
      <c r="B17">
        <f t="shared" si="0"/>
        <v>1932.6120000000008</v>
      </c>
      <c r="C17">
        <f t="shared" si="1"/>
        <v>0.86260878438416411</v>
      </c>
      <c r="D17">
        <f t="shared" si="2"/>
        <v>1667.0880880062489</v>
      </c>
      <c r="F17">
        <v>5</v>
      </c>
      <c r="G17">
        <f t="shared" si="3"/>
        <v>1531.5378750000002</v>
      </c>
      <c r="H17">
        <f t="shared" si="4"/>
        <v>0.86260878438416411</v>
      </c>
      <c r="I17">
        <f t="shared" si="5"/>
        <v>1321.1180245920561</v>
      </c>
    </row>
    <row r="18" spans="1:9" x14ac:dyDescent="0.25">
      <c r="A18">
        <v>6</v>
      </c>
      <c r="B18">
        <f t="shared" si="0"/>
        <v>2125.8732000000009</v>
      </c>
      <c r="C18">
        <f t="shared" si="1"/>
        <v>0.83748425668365445</v>
      </c>
      <c r="D18">
        <f t="shared" si="2"/>
        <v>1780.3853367057027</v>
      </c>
      <c r="F18">
        <v>6</v>
      </c>
      <c r="G18">
        <f t="shared" si="3"/>
        <v>1608.1147687499999</v>
      </c>
      <c r="H18">
        <f t="shared" si="4"/>
        <v>0.83748425668365445</v>
      </c>
      <c r="I18">
        <f t="shared" si="5"/>
        <v>1346.7708017686007</v>
      </c>
    </row>
    <row r="19" spans="1:9" x14ac:dyDescent="0.25">
      <c r="A19">
        <v>7</v>
      </c>
      <c r="B19">
        <f t="shared" si="0"/>
        <v>2338.4605200000015</v>
      </c>
      <c r="C19">
        <f t="shared" si="1"/>
        <v>0.81309151134335378</v>
      </c>
      <c r="D19">
        <f t="shared" si="2"/>
        <v>1901.3823984235662</v>
      </c>
      <c r="F19">
        <v>7</v>
      </c>
      <c r="G19">
        <f t="shared" si="3"/>
        <v>1688.5205071875002</v>
      </c>
      <c r="H19">
        <f t="shared" si="4"/>
        <v>0.81309151134335378</v>
      </c>
      <c r="I19">
        <f t="shared" si="5"/>
        <v>1372.9216911233309</v>
      </c>
    </row>
    <row r="20" spans="1:9" x14ac:dyDescent="0.25">
      <c r="A20">
        <v>8</v>
      </c>
      <c r="B20">
        <f t="shared" si="0"/>
        <v>2572.3065720000013</v>
      </c>
      <c r="C20">
        <f t="shared" ref="C20:C26" si="6">(1+$B$4)^(-A20)</f>
        <v>0.78940923431393573</v>
      </c>
      <c r="D20">
        <f t="shared" ref="D20:D26" si="7">B20*C20</f>
        <v>2030.6025614232258</v>
      </c>
      <c r="F20">
        <v>8</v>
      </c>
      <c r="G20">
        <f t="shared" si="3"/>
        <v>1772.946532546875</v>
      </c>
      <c r="H20">
        <f t="shared" ref="H20:H26" si="8">(1+$B$4)^(-F20)</f>
        <v>0.78940923431393573</v>
      </c>
      <c r="I20">
        <f t="shared" ref="I20:I26" si="9">G20*H20</f>
        <v>1399.5803647373759</v>
      </c>
    </row>
    <row r="21" spans="1:9" x14ac:dyDescent="0.25">
      <c r="A21">
        <v>9</v>
      </c>
      <c r="B21">
        <f t="shared" si="0"/>
        <v>2829.5372292000015</v>
      </c>
      <c r="C21">
        <f t="shared" si="6"/>
        <v>0.76641673234362695</v>
      </c>
      <c r="D21">
        <f t="shared" si="7"/>
        <v>2168.6046772481054</v>
      </c>
      <c r="F21">
        <v>9</v>
      </c>
      <c r="G21">
        <f t="shared" si="3"/>
        <v>1861.593859174219</v>
      </c>
      <c r="H21">
        <f t="shared" si="8"/>
        <v>0.76641673234362695</v>
      </c>
      <c r="I21">
        <f t="shared" si="9"/>
        <v>1426.7566824992671</v>
      </c>
    </row>
    <row r="22" spans="1:9" x14ac:dyDescent="0.25">
      <c r="A22">
        <v>10</v>
      </c>
      <c r="B22">
        <f t="shared" si="0"/>
        <v>3112.490952120002</v>
      </c>
      <c r="C22">
        <f t="shared" si="6"/>
        <v>0.74409391489672516</v>
      </c>
      <c r="D22">
        <f t="shared" si="7"/>
        <v>2315.9855776436079</v>
      </c>
      <c r="F22">
        <v>10</v>
      </c>
      <c r="G22">
        <f t="shared" si="3"/>
        <v>1954.6735521329299</v>
      </c>
      <c r="H22">
        <f t="shared" si="8"/>
        <v>0.74409391489672516</v>
      </c>
      <c r="I22">
        <f t="shared" si="9"/>
        <v>1454.4606957516799</v>
      </c>
    </row>
    <row r="23" spans="1:9" x14ac:dyDescent="0.25">
      <c r="A23">
        <v>11</v>
      </c>
      <c r="B23">
        <f t="shared" si="0"/>
        <v>3423.7400473320031</v>
      </c>
      <c r="C23">
        <f t="shared" si="6"/>
        <v>0.72242127659876232</v>
      </c>
      <c r="D23">
        <f t="shared" si="7"/>
        <v>2473.3826557358925</v>
      </c>
      <c r="F23">
        <v>11</v>
      </c>
      <c r="G23">
        <f t="shared" si="3"/>
        <v>2052.4072297395765</v>
      </c>
      <c r="H23">
        <f t="shared" si="8"/>
        <v>0.72242127659876232</v>
      </c>
      <c r="I23">
        <f t="shared" si="9"/>
        <v>1482.7026510089941</v>
      </c>
    </row>
    <row r="24" spans="1:9" x14ac:dyDescent="0.25">
      <c r="A24">
        <v>12</v>
      </c>
      <c r="B24">
        <f t="shared" si="0"/>
        <v>3766.1140520652029</v>
      </c>
      <c r="C24">
        <f t="shared" si="6"/>
        <v>0.70137988019297326</v>
      </c>
      <c r="D24">
        <f t="shared" si="7"/>
        <v>2641.4766226305651</v>
      </c>
      <c r="F24">
        <v>12</v>
      </c>
      <c r="G24">
        <f t="shared" si="3"/>
        <v>2155.0275912265552</v>
      </c>
      <c r="H24">
        <f t="shared" si="8"/>
        <v>0.70137988019297326</v>
      </c>
      <c r="I24">
        <f t="shared" si="9"/>
        <v>1511.4929937470331</v>
      </c>
    </row>
    <row r="25" spans="1:9" x14ac:dyDescent="0.25">
      <c r="A25">
        <v>13</v>
      </c>
      <c r="B25">
        <f t="shared" si="0"/>
        <v>4142.7254572717238</v>
      </c>
      <c r="C25">
        <f t="shared" si="6"/>
        <v>0.68095133999317792</v>
      </c>
      <c r="D25">
        <f t="shared" si="7"/>
        <v>2820.9944513530309</v>
      </c>
      <c r="F25">
        <v>13</v>
      </c>
      <c r="G25">
        <f t="shared" si="3"/>
        <v>2262.7789707878833</v>
      </c>
      <c r="H25">
        <f t="shared" si="8"/>
        <v>0.68095133999317792</v>
      </c>
      <c r="I25">
        <f t="shared" si="9"/>
        <v>1540.8423722663931</v>
      </c>
    </row>
    <row r="26" spans="1:9" x14ac:dyDescent="0.25">
      <c r="A26">
        <v>14</v>
      </c>
      <c r="B26">
        <f>$B$5*(1+$B$6)^A26</f>
        <v>4556.9980029988965</v>
      </c>
      <c r="C26">
        <f t="shared" si="6"/>
        <v>0.66111780581861923</v>
      </c>
      <c r="D26">
        <f t="shared" si="7"/>
        <v>3012.7125208624602</v>
      </c>
      <c r="F26">
        <v>14</v>
      </c>
      <c r="G26">
        <f t="shared" si="3"/>
        <v>2375.9179193272766</v>
      </c>
      <c r="H26">
        <f t="shared" si="8"/>
        <v>0.66111780581861923</v>
      </c>
      <c r="I26">
        <f t="shared" si="9"/>
        <v>1570.7616416307883</v>
      </c>
    </row>
    <row r="27" spans="1:9" x14ac:dyDescent="0.25">
      <c r="C27" t="s">
        <v>36</v>
      </c>
      <c r="D27">
        <f>SUM(D12:D26)</f>
        <v>29685.48247069577</v>
      </c>
      <c r="H27" t="s">
        <v>36</v>
      </c>
      <c r="I27">
        <f>SUM(I12:I26)</f>
        <v>20664.986185616384</v>
      </c>
    </row>
    <row r="29" spans="1:9" x14ac:dyDescent="0.25">
      <c r="A29" t="s">
        <v>37</v>
      </c>
      <c r="F29" t="s">
        <v>37</v>
      </c>
    </row>
    <row r="31" spans="1:9" x14ac:dyDescent="0.25">
      <c r="A31" t="s">
        <v>9</v>
      </c>
      <c r="B31" s="7">
        <f>1/(1+B4)</f>
        <v>0.970873786407767</v>
      </c>
      <c r="F31" t="s">
        <v>9</v>
      </c>
      <c r="G31" s="7">
        <f>1/(1+G4)</f>
        <v>0.970873786407767</v>
      </c>
    </row>
    <row r="32" spans="1:9" x14ac:dyDescent="0.25">
      <c r="A32" t="s">
        <v>26</v>
      </c>
      <c r="B32">
        <f>B12*((1-((1+B6)*B31)^B7)/(1-(1+B6)*B31))</f>
        <v>29685.482470695766</v>
      </c>
      <c r="F32" t="s">
        <v>26</v>
      </c>
      <c r="G32">
        <f>G12*((1-((1+G6)*G31)^G7)/(1-(1+G6)*G31))</f>
        <v>20664.986185616362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439F1-9670-4AC4-923F-2D13827A40EB}">
  <dimension ref="A1:I31"/>
  <sheetViews>
    <sheetView tabSelected="1" workbookViewId="0">
      <selection activeCell="G8" sqref="G8"/>
    </sheetView>
  </sheetViews>
  <sheetFormatPr defaultRowHeight="15" x14ac:dyDescent="0.25"/>
  <sheetData>
    <row r="1" spans="1:9" x14ac:dyDescent="0.25">
      <c r="A1" t="s">
        <v>28</v>
      </c>
    </row>
    <row r="3" spans="1:9" x14ac:dyDescent="0.25">
      <c r="A3" t="s">
        <v>33</v>
      </c>
      <c r="F3" t="s">
        <v>41</v>
      </c>
    </row>
    <row r="4" spans="1:9" x14ac:dyDescent="0.25">
      <c r="A4" t="s">
        <v>29</v>
      </c>
      <c r="B4" s="1">
        <v>0.04</v>
      </c>
      <c r="F4" t="s">
        <v>29</v>
      </c>
      <c r="G4" s="1">
        <v>0.04</v>
      </c>
    </row>
    <row r="5" spans="1:9" x14ac:dyDescent="0.25">
      <c r="A5" t="s">
        <v>30</v>
      </c>
      <c r="B5">
        <v>100</v>
      </c>
      <c r="F5" t="s">
        <v>30</v>
      </c>
      <c r="G5">
        <v>100</v>
      </c>
    </row>
    <row r="6" spans="1:9" x14ac:dyDescent="0.25">
      <c r="A6" t="s">
        <v>31</v>
      </c>
      <c r="B6">
        <v>20</v>
      </c>
      <c r="F6" t="s">
        <v>31</v>
      </c>
      <c r="G6" s="1">
        <v>0.05</v>
      </c>
    </row>
    <row r="7" spans="1:9" x14ac:dyDescent="0.25">
      <c r="A7" t="s">
        <v>32</v>
      </c>
      <c r="B7">
        <v>10</v>
      </c>
      <c r="F7" t="s">
        <v>32</v>
      </c>
      <c r="G7">
        <v>10</v>
      </c>
    </row>
    <row r="9" spans="1:9" x14ac:dyDescent="0.25">
      <c r="A9" t="s">
        <v>34</v>
      </c>
      <c r="F9" t="s">
        <v>34</v>
      </c>
    </row>
    <row r="11" spans="1:9" x14ac:dyDescent="0.25">
      <c r="A11" t="s">
        <v>2</v>
      </c>
      <c r="B11" t="s">
        <v>3</v>
      </c>
      <c r="C11" t="s">
        <v>35</v>
      </c>
      <c r="D11" t="s">
        <v>26</v>
      </c>
      <c r="F11" t="s">
        <v>2</v>
      </c>
      <c r="G11" t="s">
        <v>3</v>
      </c>
      <c r="H11" t="s">
        <v>35</v>
      </c>
      <c r="I11" t="s">
        <v>26</v>
      </c>
    </row>
    <row r="12" spans="1:9" x14ac:dyDescent="0.25">
      <c r="A12">
        <v>0</v>
      </c>
      <c r="B12">
        <f>$B$5+A12*$B$6</f>
        <v>100</v>
      </c>
      <c r="C12">
        <f>(1+$B$4)^(-A12)</f>
        <v>1</v>
      </c>
      <c r="D12">
        <f>B12*C12</f>
        <v>100</v>
      </c>
      <c r="F12">
        <v>0</v>
      </c>
      <c r="G12">
        <f>$G$5*(1+$G$6)^F12</f>
        <v>100</v>
      </c>
      <c r="H12">
        <f>(1+$B$4)^(-F12)</f>
        <v>1</v>
      </c>
      <c r="I12">
        <f>G12*H12</f>
        <v>100</v>
      </c>
    </row>
    <row r="13" spans="1:9" x14ac:dyDescent="0.25">
      <c r="A13">
        <v>1</v>
      </c>
      <c r="B13">
        <f t="shared" ref="B13:B21" si="0">$B$5+A13*$B$6</f>
        <v>120</v>
      </c>
      <c r="C13">
        <f t="shared" ref="C13:C19" si="1">(1+$B$4)^(-A13)</f>
        <v>0.96153846153846145</v>
      </c>
      <c r="D13">
        <f t="shared" ref="D13:D19" si="2">B13*C13</f>
        <v>115.38461538461537</v>
      </c>
      <c r="F13">
        <v>1</v>
      </c>
      <c r="G13">
        <f t="shared" ref="G13:G26" si="3">$G$5*(1+$G$6)^F13</f>
        <v>105</v>
      </c>
      <c r="H13">
        <f t="shared" ref="H13:H26" si="4">(1+$B$4)^(-F13)</f>
        <v>0.96153846153846145</v>
      </c>
      <c r="I13">
        <f t="shared" ref="I13:I26" si="5">G13*H13</f>
        <v>100.96153846153845</v>
      </c>
    </row>
    <row r="14" spans="1:9" x14ac:dyDescent="0.25">
      <c r="A14">
        <v>2</v>
      </c>
      <c r="B14">
        <f t="shared" si="0"/>
        <v>140</v>
      </c>
      <c r="C14">
        <f t="shared" si="1"/>
        <v>0.92455621301775137</v>
      </c>
      <c r="D14">
        <f t="shared" si="2"/>
        <v>129.4378698224852</v>
      </c>
      <c r="F14">
        <v>2</v>
      </c>
      <c r="G14">
        <f t="shared" si="3"/>
        <v>110.25</v>
      </c>
      <c r="H14">
        <f t="shared" si="4"/>
        <v>0.92455621301775137</v>
      </c>
      <c r="I14">
        <f t="shared" si="5"/>
        <v>101.9323224852071</v>
      </c>
    </row>
    <row r="15" spans="1:9" x14ac:dyDescent="0.25">
      <c r="A15">
        <v>3</v>
      </c>
      <c r="B15">
        <f t="shared" si="0"/>
        <v>160</v>
      </c>
      <c r="C15">
        <f t="shared" si="1"/>
        <v>0.88899635867091487</v>
      </c>
      <c r="D15">
        <f t="shared" si="2"/>
        <v>142.23941738734638</v>
      </c>
      <c r="F15">
        <v>3</v>
      </c>
      <c r="G15">
        <f t="shared" si="3"/>
        <v>115.76250000000002</v>
      </c>
      <c r="H15">
        <f t="shared" si="4"/>
        <v>0.88899635867091487</v>
      </c>
      <c r="I15">
        <f t="shared" si="5"/>
        <v>102.9124409706418</v>
      </c>
    </row>
    <row r="16" spans="1:9" x14ac:dyDescent="0.25">
      <c r="A16">
        <v>4</v>
      </c>
      <c r="B16">
        <f t="shared" si="0"/>
        <v>180</v>
      </c>
      <c r="C16">
        <f t="shared" si="1"/>
        <v>0.85480419102972571</v>
      </c>
      <c r="D16">
        <f t="shared" si="2"/>
        <v>153.86475438535064</v>
      </c>
      <c r="F16">
        <v>4</v>
      </c>
      <c r="G16">
        <f t="shared" si="3"/>
        <v>121.550625</v>
      </c>
      <c r="H16">
        <f t="shared" si="4"/>
        <v>0.85480419102972571</v>
      </c>
      <c r="I16">
        <f t="shared" si="5"/>
        <v>103.90198367228255</v>
      </c>
    </row>
    <row r="17" spans="1:9" x14ac:dyDescent="0.25">
      <c r="A17">
        <v>5</v>
      </c>
      <c r="B17">
        <f t="shared" si="0"/>
        <v>200</v>
      </c>
      <c r="C17">
        <f t="shared" si="1"/>
        <v>0.82192710675935154</v>
      </c>
      <c r="D17">
        <f t="shared" si="2"/>
        <v>164.38542135187032</v>
      </c>
      <c r="F17">
        <v>5</v>
      </c>
      <c r="G17">
        <f t="shared" si="3"/>
        <v>127.62815625000002</v>
      </c>
      <c r="H17">
        <f t="shared" si="4"/>
        <v>0.82192710675935154</v>
      </c>
      <c r="I17">
        <f t="shared" si="5"/>
        <v>104.90104120759297</v>
      </c>
    </row>
    <row r="18" spans="1:9" x14ac:dyDescent="0.25">
      <c r="A18">
        <v>6</v>
      </c>
      <c r="B18">
        <f t="shared" si="0"/>
        <v>220</v>
      </c>
      <c r="C18">
        <f t="shared" si="1"/>
        <v>0.79031452573014571</v>
      </c>
      <c r="D18">
        <f t="shared" si="2"/>
        <v>173.86919566063204</v>
      </c>
      <c r="F18">
        <v>6</v>
      </c>
      <c r="G18">
        <f t="shared" si="3"/>
        <v>134.0095640625</v>
      </c>
      <c r="H18">
        <f t="shared" si="4"/>
        <v>0.79031452573014571</v>
      </c>
      <c r="I18">
        <f t="shared" si="5"/>
        <v>105.90970506535827</v>
      </c>
    </row>
    <row r="19" spans="1:9" x14ac:dyDescent="0.25">
      <c r="A19">
        <v>7</v>
      </c>
      <c r="B19">
        <f t="shared" si="0"/>
        <v>240</v>
      </c>
      <c r="C19">
        <f t="shared" si="1"/>
        <v>0.75991781320206331</v>
      </c>
      <c r="D19">
        <f t="shared" si="2"/>
        <v>182.38027516849519</v>
      </c>
      <c r="F19">
        <v>7</v>
      </c>
      <c r="G19">
        <f t="shared" si="3"/>
        <v>140.71004226562502</v>
      </c>
      <c r="H19">
        <f t="shared" si="4"/>
        <v>0.75991781320206331</v>
      </c>
      <c r="I19">
        <f t="shared" si="5"/>
        <v>106.92806761406366</v>
      </c>
    </row>
    <row r="20" spans="1:9" x14ac:dyDescent="0.25">
      <c r="A20">
        <v>8</v>
      </c>
      <c r="B20">
        <f t="shared" si="0"/>
        <v>260</v>
      </c>
      <c r="C20">
        <f t="shared" ref="C20:C21" si="6">(1+$B$4)^(-A20)</f>
        <v>0.73069020500198378</v>
      </c>
      <c r="D20">
        <f t="shared" ref="D20:D21" si="7">B20*C20</f>
        <v>189.97945330051579</v>
      </c>
      <c r="F20">
        <v>8</v>
      </c>
      <c r="G20">
        <f t="shared" si="3"/>
        <v>147.74554437890626</v>
      </c>
      <c r="H20">
        <f t="shared" si="4"/>
        <v>0.73069020500198378</v>
      </c>
      <c r="I20">
        <f t="shared" si="5"/>
        <v>107.95622211035271</v>
      </c>
    </row>
    <row r="21" spans="1:9" x14ac:dyDescent="0.25">
      <c r="A21">
        <v>9</v>
      </c>
      <c r="B21">
        <f t="shared" si="0"/>
        <v>280</v>
      </c>
      <c r="C21">
        <f t="shared" si="6"/>
        <v>0.70258673557883045</v>
      </c>
      <c r="D21">
        <f t="shared" si="7"/>
        <v>196.72428596207251</v>
      </c>
      <c r="F21">
        <v>9</v>
      </c>
      <c r="G21">
        <f t="shared" si="3"/>
        <v>155.13282159785157</v>
      </c>
      <c r="H21">
        <f t="shared" si="4"/>
        <v>0.70258673557883045</v>
      </c>
      <c r="I21">
        <f t="shared" si="5"/>
        <v>108.99426270756761</v>
      </c>
    </row>
    <row r="22" spans="1:9" x14ac:dyDescent="0.25">
      <c r="C22" t="s">
        <v>36</v>
      </c>
      <c r="D22">
        <f>SUM(D12:D21)</f>
        <v>1548.2652884233835</v>
      </c>
      <c r="H22" t="s">
        <v>36</v>
      </c>
      <c r="I22">
        <f>SUM(I12:I21)</f>
        <v>1044.3975842946052</v>
      </c>
    </row>
    <row r="24" spans="1:9" x14ac:dyDescent="0.25">
      <c r="A24" t="s">
        <v>37</v>
      </c>
      <c r="F24" t="s">
        <v>37</v>
      </c>
    </row>
    <row r="26" spans="1:9" x14ac:dyDescent="0.25">
      <c r="A26" t="s">
        <v>38</v>
      </c>
      <c r="B26" s="7">
        <f>B4/(1+B4)</f>
        <v>3.8461538461538464E-2</v>
      </c>
      <c r="F26" t="s">
        <v>9</v>
      </c>
      <c r="G26" s="7">
        <f>1/(1+G4)</f>
        <v>0.96153846153846145</v>
      </c>
    </row>
    <row r="27" spans="1:9" x14ac:dyDescent="0.25">
      <c r="A27" t="s">
        <v>9</v>
      </c>
      <c r="B27" s="7">
        <f>1/(1+B4)</f>
        <v>0.96153846153846145</v>
      </c>
      <c r="F27" t="s">
        <v>26</v>
      </c>
      <c r="G27">
        <f>G12*((1-((1+G6)*G26)^G7)/(1-(1+G6)*G26))</f>
        <v>1044.3975842946049</v>
      </c>
    </row>
    <row r="29" spans="1:9" x14ac:dyDescent="0.25">
      <c r="A29" t="s">
        <v>39</v>
      </c>
      <c r="B29">
        <f>(1-B27^10)/B26</f>
        <v>8.4353316105292464</v>
      </c>
    </row>
    <row r="30" spans="1:9" x14ac:dyDescent="0.25">
      <c r="A30" t="s">
        <v>40</v>
      </c>
      <c r="B30">
        <f>(B29-10*B27^10)/B26</f>
        <v>43.671937979052871</v>
      </c>
    </row>
    <row r="31" spans="1:9" x14ac:dyDescent="0.25">
      <c r="A31" t="s">
        <v>26</v>
      </c>
      <c r="B31">
        <f>20*B30+80*B29</f>
        <v>1548.2652884233971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Question 1</vt:lpstr>
      <vt:lpstr>Question 2</vt:lpstr>
      <vt:lpstr>Question 3</vt:lpstr>
      <vt:lpstr>Question 4</vt:lpstr>
      <vt:lpstr>Question 5</vt:lpstr>
      <vt:lpstr>Question 6</vt:lpstr>
      <vt:lpstr>Question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mehta</dc:creator>
  <cp:lastModifiedBy>tanya mehta</cp:lastModifiedBy>
  <dcterms:created xsi:type="dcterms:W3CDTF">2020-12-23T15:31:02Z</dcterms:created>
  <dcterms:modified xsi:type="dcterms:W3CDTF">2020-12-23T17:18:23Z</dcterms:modified>
</cp:coreProperties>
</file>